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<sst xmlns="http://schemas.openxmlformats.org/spreadsheetml/2006/main" count="93" uniqueCount="75">
  <si>
    <t>Sensor Based N Rate Calculator</t>
  </si>
  <si>
    <t>Data Entry</t>
  </si>
  <si>
    <t>Results</t>
  </si>
  <si>
    <t>Max yield, bu/ac</t>
  </si>
  <si>
    <t>Response Index</t>
  </si>
  <si>
    <t>month/day/year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</si>
  <si>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</si>
  <si>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</si>
  <si>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</si>
  <si>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</si>
  <si>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</si>
  <si>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</si>
  <si>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</si>
  <si>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</si>
  <si>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</si>
  <si>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</si>
  <si>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</si>
  <si>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</si>
  <si>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</si>
  <si>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Maximum yield, bu/ac</t>
  </si>
  <si>
    <t>Planting Date</t>
  </si>
  <si>
    <t>Potential yield (no added N)</t>
  </si>
  <si>
    <t>Sensing Date</t>
  </si>
  <si>
    <t>Potential yield (with added N)</t>
  </si>
  <si>
    <t>Days from planting to Sensing</t>
  </si>
  <si>
    <t>NDVI, N Rich Strip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</si>
  <si>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</si>
  <si>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</si>
  <si>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</si>
  <si>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</si>
  <si>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</si>
  <si>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</si>
  <si>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</si>
  <si>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</si>
  <si>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</si>
  <si>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</si>
  <si>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</si>
  <si>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</si>
  <si>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</si>
  <si>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</si>
  <si>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</si>
  <si>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</si>
  <si>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</si>
  <si>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</si>
  <si>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</si>
  <si>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</si>
  <si>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</si>
  <si>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</si>
  <si>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</si>
  <si>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</si>
  <si>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</si>
  <si>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</si>
  <si>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</si>
  <si>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</si>
  <si>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</si>
  <si>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</si>
  <si>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</si>
  <si>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</si>
  <si>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</si>
  <si>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</si>
  <si>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</si>
  <si>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</si>
  <si>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</si>
  <si>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Potential yield (0-N), bu/ac</t>
  </si>
  <si>
    <t>Potential yield (+ N), bu/ac</t>
  </si>
  <si>
    <t>y = 71.6e292.6x</t>
  </si>
  <si>
    <t>NDVI, Farmer practice</t>
  </si>
  <si>
    <t>Sensor Based N Rate Calculator, Sorghum 2007</t>
  </si>
  <si>
    <t>y = 633e141.94x</t>
  </si>
  <si>
    <t>kg/ha</t>
  </si>
  <si>
    <t>Days, planting to sensing</t>
  </si>
  <si>
    <t>Often 2 times the average yield</t>
  </si>
  <si>
    <t>YP0 =  0.633*EXP(INSEY*141.94)</t>
  </si>
  <si>
    <t>Combined KSU and OSU Equation</t>
  </si>
  <si>
    <t>N fertilizer Requirement, lb N/ac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</si>
</sst>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wrapText="1"/>
    </xf>
    <xf numFmtId="0" fontId="14" fillId="0" borderId="0" xfId="0" applyFont="1" applyAlignment="1">
      <alignment/>
    </xf>
    <xf numFmtId="0" fontId="13" fillId="5" borderId="0" xfId="0" applyFont="1" applyFill="1" applyAlignment="1">
      <alignment horizontal="left"/>
    </xf>
    <xf numFmtId="2" fontId="12" fillId="8" borderId="1" xfId="0" applyNumberFormat="1" applyFont="1" applyFill="1" applyBorder="1" applyAlignment="1">
      <alignment horizontal="left"/>
    </xf>
    <xf numFmtId="0" fontId="12" fillId="3" borderId="0" xfId="0" applyFont="1" applyFill="1" applyAlignment="1" quotePrefix="1">
      <alignment horizontal="left"/>
    </xf>
    <xf numFmtId="1" fontId="12" fillId="8" borderId="1" xfId="0" applyNumberFormat="1" applyFont="1" applyFill="1" applyBorder="1" applyAlignment="1">
      <alignment horizontal="left"/>
    </xf>
    <xf numFmtId="0" fontId="13" fillId="3" borderId="0" xfId="0" applyFont="1" applyFill="1" applyAlignment="1" quotePrefix="1">
      <alignment horizontal="left"/>
    </xf>
    <xf numFmtId="1" fontId="13" fillId="6" borderId="1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6" borderId="5" xfId="0" applyFont="1" applyFill="1" applyBorder="1" applyAlignment="1">
      <alignment/>
    </xf>
    <xf numFmtId="0" fontId="17" fillId="0" borderId="0" xfId="0" applyFont="1" applyAlignment="1">
      <alignment/>
    </xf>
    <xf numFmtId="0" fontId="12" fillId="7" borderId="1" xfId="0" applyFont="1" applyFill="1" applyBorder="1" applyAlignment="1">
      <alignment horizontal="left"/>
    </xf>
    <xf numFmtId="15" fontId="12" fillId="7" borderId="5" xfId="0" applyNumberFormat="1" applyFont="1" applyFill="1" applyBorder="1" applyAlignment="1">
      <alignment horizontal="left"/>
    </xf>
    <xf numFmtId="0" fontId="12" fillId="7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150" zoomScaleNormal="150" workbookViewId="0" topLeftCell="A1">
      <selection activeCell="B14" sqref="B14"/>
    </sheetView>
  </sheetViews>
  <sheetFormatPr defaultColWidth="9.140625" defaultRowHeight="12.75"/>
  <cols>
    <col min="1" max="1" width="20.7109375" style="59" customWidth="1"/>
    <col min="2" max="2" width="11.57421875" style="56" customWidth="1"/>
    <col min="3" max="3" width="31.00390625" style="56" customWidth="1"/>
    <col min="4" max="4" width="8.7109375" style="56" customWidth="1"/>
    <col min="5" max="16384" width="8.421875" style="59" bestFit="1" customWidth="1"/>
  </cols>
  <sheetData>
    <row r="1" spans="1:17" s="53" customFormat="1" ht="11.25">
      <c r="A1" s="70" t="s">
        <v>67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5" s="56" customFormat="1" ht="11.25">
      <c r="A2" s="54" t="s">
        <v>1</v>
      </c>
      <c r="B2" s="55"/>
      <c r="E2" s="59"/>
    </row>
    <row r="3" spans="1:5" s="56" customFormat="1" ht="11.25">
      <c r="A3" s="57" t="s">
        <v>3</v>
      </c>
      <c r="B3" s="72">
        <v>150</v>
      </c>
      <c r="C3" s="69" t="s">
        <v>71</v>
      </c>
      <c r="E3" s="59"/>
    </row>
    <row r="4" spans="1:5" s="56" customFormat="1" ht="13.5" customHeight="1">
      <c r="A4" s="58" t="s">
        <v>20</v>
      </c>
      <c r="B4" s="73">
        <v>39187</v>
      </c>
      <c r="E4" s="59"/>
    </row>
    <row r="5" spans="1:5" s="56" customFormat="1" ht="13.5" customHeight="1">
      <c r="A5" s="58" t="s">
        <v>22</v>
      </c>
      <c r="B5" s="73">
        <v>39239</v>
      </c>
      <c r="E5" s="59"/>
    </row>
    <row r="6" spans="1:2" ht="11.25">
      <c r="A6" s="57" t="s">
        <v>25</v>
      </c>
      <c r="B6" s="74">
        <v>0.7</v>
      </c>
    </row>
    <row r="7" spans="1:2" ht="11.25">
      <c r="A7" s="57" t="s">
        <v>66</v>
      </c>
      <c r="B7" s="72">
        <v>0.55</v>
      </c>
    </row>
    <row r="8" spans="1:2" ht="11.25">
      <c r="A8" s="57" t="s">
        <v>7</v>
      </c>
      <c r="B8" s="72">
        <v>0.6</v>
      </c>
    </row>
    <row r="9" spans="1:2" ht="11.25">
      <c r="A9" s="60" t="s">
        <v>2</v>
      </c>
      <c r="B9" s="60"/>
    </row>
    <row r="10" spans="1:2" ht="11.25">
      <c r="A10" s="56" t="s">
        <v>4</v>
      </c>
      <c r="B10" s="61">
        <f>((B6/B7)*1.64)-0.5287</f>
        <v>1.558572727272727</v>
      </c>
    </row>
    <row r="11" spans="1:2" ht="11.25">
      <c r="A11" s="56" t="s">
        <v>70</v>
      </c>
      <c r="B11" s="63">
        <f>(B5-B4)</f>
        <v>52</v>
      </c>
    </row>
    <row r="12" spans="1:2" ht="11.25">
      <c r="A12" s="62" t="s">
        <v>63</v>
      </c>
      <c r="B12" s="63">
        <f>Formulas!F17</f>
        <v>45.289649007137406</v>
      </c>
    </row>
    <row r="13" spans="1:2" ht="11.25">
      <c r="A13" s="62" t="s">
        <v>64</v>
      </c>
      <c r="B13" s="63">
        <f>Formulas!H17</f>
        <v>70.5872117702787</v>
      </c>
    </row>
    <row r="14" spans="1:2" ht="11.25">
      <c r="A14" s="64" t="s">
        <v>6</v>
      </c>
      <c r="B14" s="65">
        <f>IF(Formulas!K17&lt;0,0,Formulas!K17)</f>
        <v>41.555463098920114</v>
      </c>
    </row>
    <row r="15" spans="2:4" ht="10.5">
      <c r="B15" s="59"/>
      <c r="C15" s="59"/>
      <c r="D15" s="59"/>
    </row>
    <row r="16" spans="1:4" ht="11.25">
      <c r="A16" s="71" t="s">
        <v>8</v>
      </c>
      <c r="B16" s="59"/>
      <c r="C16" s="59"/>
      <c r="D16" s="59"/>
    </row>
    <row r="17" spans="1:4" ht="11.25">
      <c r="A17" s="71" t="s">
        <v>9</v>
      </c>
      <c r="B17" s="59"/>
      <c r="C17" s="59"/>
      <c r="D17" s="59"/>
    </row>
    <row r="18" spans="1:4" ht="11.25">
      <c r="A18" s="71" t="s">
        <v>10</v>
      </c>
      <c r="B18" s="59"/>
      <c r="C18" s="59"/>
      <c r="D18" s="59"/>
    </row>
    <row r="19" spans="1:5" s="66" customFormat="1" ht="11.25">
      <c r="A19" s="71"/>
      <c r="B19" s="59"/>
      <c r="C19" s="59"/>
      <c r="D19" s="59"/>
      <c r="E19" s="59"/>
    </row>
    <row r="20" spans="1:5" s="67" customFormat="1" ht="11.25">
      <c r="A20" s="71" t="s">
        <v>11</v>
      </c>
      <c r="B20" s="59"/>
      <c r="C20" s="59"/>
      <c r="D20" s="59"/>
      <c r="E20" s="59"/>
    </row>
    <row r="21" spans="1:4" ht="11.25">
      <c r="A21" s="71" t="s">
        <v>12</v>
      </c>
      <c r="B21" s="59"/>
      <c r="C21" s="59"/>
      <c r="D21" s="59"/>
    </row>
    <row r="22" spans="1:4" ht="11.25">
      <c r="A22" s="71" t="s">
        <v>13</v>
      </c>
      <c r="B22" s="59"/>
      <c r="C22" s="59"/>
      <c r="D22" s="59"/>
    </row>
    <row r="23" spans="1:4" ht="11.25">
      <c r="A23" s="71" t="s">
        <v>14</v>
      </c>
      <c r="B23" s="59"/>
      <c r="C23" s="59"/>
      <c r="D23" s="59"/>
    </row>
    <row r="24" spans="1:4" ht="11.25">
      <c r="A24" s="71" t="s">
        <v>58</v>
      </c>
      <c r="B24" s="59"/>
      <c r="C24" s="59"/>
      <c r="D24" s="59"/>
    </row>
    <row r="25" spans="1:5" s="68" customFormat="1" ht="11.25">
      <c r="A25" s="71" t="s">
        <v>59</v>
      </c>
      <c r="B25" s="59"/>
      <c r="C25" s="59"/>
      <c r="D25" s="59"/>
      <c r="E25" s="59"/>
    </row>
    <row r="26" spans="1:4" ht="11.25">
      <c r="A26" s="71" t="s">
        <v>15</v>
      </c>
      <c r="B26" s="59"/>
      <c r="C26" s="59"/>
      <c r="D26" s="59"/>
    </row>
    <row r="27" spans="1:4" ht="11.25">
      <c r="A27" s="71" t="s">
        <v>16</v>
      </c>
      <c r="B27" s="59"/>
      <c r="C27" s="59"/>
      <c r="D27" s="59"/>
    </row>
    <row r="28" spans="1:4" ht="11.25">
      <c r="A28" s="71" t="s">
        <v>17</v>
      </c>
      <c r="B28" s="59"/>
      <c r="C28" s="59"/>
      <c r="D28" s="59"/>
    </row>
    <row r="29" spans="1:4" ht="11.25">
      <c r="A29" s="71" t="s">
        <v>18</v>
      </c>
      <c r="B29" s="59"/>
      <c r="C29" s="59"/>
      <c r="D29" s="59"/>
    </row>
    <row r="30" spans="2:4" ht="10.5">
      <c r="B30" s="59"/>
      <c r="C30" s="59"/>
      <c r="D30" s="59"/>
    </row>
    <row r="31" spans="2:4" ht="10.5">
      <c r="B31" s="59"/>
      <c r="C31" s="59"/>
      <c r="D31" s="59"/>
    </row>
    <row r="32" spans="2:4" ht="10.5">
      <c r="B32" s="59"/>
      <c r="C32" s="59"/>
      <c r="D32" s="59"/>
    </row>
    <row r="33" spans="2:4" ht="10.5">
      <c r="B33" s="59"/>
      <c r="C33" s="59"/>
      <c r="D33" s="59"/>
    </row>
    <row r="34" spans="2:4" ht="10.5">
      <c r="B34" s="59"/>
      <c r="C34" s="59"/>
      <c r="D34" s="59"/>
    </row>
    <row r="35" spans="2:4" ht="10.5">
      <c r="B35" s="59"/>
      <c r="C35" s="59"/>
      <c r="D35" s="59"/>
    </row>
    <row r="36" spans="2:4" ht="10.5">
      <c r="B36" s="59"/>
      <c r="C36" s="59"/>
      <c r="D36" s="59"/>
    </row>
    <row r="37" spans="2:4" ht="10.5">
      <c r="B37" s="59"/>
      <c r="C37" s="59"/>
      <c r="D37" s="59"/>
    </row>
    <row r="38" spans="2:4" ht="10.5">
      <c r="B38" s="59"/>
      <c r="C38" s="59"/>
      <c r="D38" s="59"/>
    </row>
    <row r="39" spans="2:4" ht="10.5">
      <c r="B39" s="59"/>
      <c r="C39" s="59"/>
      <c r="D39" s="59"/>
    </row>
    <row r="40" spans="2:4" ht="10.5">
      <c r="B40" s="59"/>
      <c r="C40" s="59"/>
      <c r="D40" s="59"/>
    </row>
    <row r="41" spans="2:4" ht="10.5">
      <c r="B41" s="59"/>
      <c r="C41" s="59"/>
      <c r="D41" s="59"/>
    </row>
    <row r="42" spans="2:4" ht="10.5">
      <c r="B42" s="59"/>
      <c r="C42" s="59"/>
      <c r="D42" s="59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"/>
  <sheetViews>
    <sheetView tabSelected="1" workbookViewId="0" topLeftCell="A1">
      <selection activeCell="L8" sqref="L8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6.00390625" style="2" customWidth="1"/>
    <col min="8" max="8" width="14.421875" style="1" customWidth="1"/>
    <col min="9" max="9" width="13.7109375" style="1" customWidth="1"/>
    <col min="10" max="10" width="3.57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19</v>
      </c>
      <c r="E4" s="33">
        <f>DATA!B3</f>
        <v>150</v>
      </c>
      <c r="H4" s="1" t="s">
        <v>4</v>
      </c>
      <c r="K4" s="36">
        <f>DATA!B10</f>
        <v>1.558572727272727</v>
      </c>
    </row>
    <row r="5" spans="2:11" s="1" customFormat="1" ht="12.75">
      <c r="B5" s="1" t="s">
        <v>20</v>
      </c>
      <c r="E5" s="40">
        <f>DATA!B4</f>
        <v>39187</v>
      </c>
      <c r="F5" s="38"/>
      <c r="H5" s="1" t="s">
        <v>21</v>
      </c>
      <c r="K5" s="36">
        <f>F17</f>
        <v>45.289649007137406</v>
      </c>
    </row>
    <row r="6" spans="2:11" s="1" customFormat="1" ht="12.75">
      <c r="B6" s="1" t="s">
        <v>22</v>
      </c>
      <c r="E6" s="40">
        <f>DATA!B5</f>
        <v>39239</v>
      </c>
      <c r="F6" s="38"/>
      <c r="H6" s="1" t="s">
        <v>23</v>
      </c>
      <c r="K6" s="39">
        <f>I17</f>
        <v>70.5872117702787</v>
      </c>
    </row>
    <row r="7" spans="5:11" s="1" customFormat="1" ht="12.75">
      <c r="E7" s="37" t="s">
        <v>5</v>
      </c>
      <c r="F7" s="37"/>
      <c r="H7" s="1" t="s">
        <v>24</v>
      </c>
      <c r="K7" s="39">
        <f>DATA!B11</f>
        <v>52</v>
      </c>
    </row>
    <row r="8" spans="2:11" ht="12.75">
      <c r="B8" s="1" t="s">
        <v>25</v>
      </c>
      <c r="E8" s="36">
        <f>DATA!B6</f>
        <v>0.7</v>
      </c>
      <c r="H8" s="1" t="s">
        <v>74</v>
      </c>
      <c r="K8" s="39">
        <f>IF(K17&lt;0,0,K17)</f>
        <v>41.555463098920114</v>
      </c>
    </row>
    <row r="9" spans="2:5" ht="12.75">
      <c r="B9" s="1" t="s">
        <v>26</v>
      </c>
      <c r="E9" s="33">
        <f>DATA!B7</f>
        <v>0.55</v>
      </c>
    </row>
    <row r="11" spans="1:14" s="18" customFormat="1" ht="12.75">
      <c r="A11" s="17" t="s">
        <v>27</v>
      </c>
      <c r="D11" s="19"/>
      <c r="E11" s="19"/>
      <c r="F11" s="19"/>
      <c r="G11" s="23"/>
      <c r="H11" s="19"/>
      <c r="I11" s="19"/>
      <c r="J11" s="19"/>
      <c r="K11" s="19"/>
      <c r="L11" s="19"/>
      <c r="M11" s="19"/>
      <c r="N11" s="19"/>
    </row>
    <row r="12" spans="3:15" ht="68.25" customHeight="1">
      <c r="C12" s="2"/>
      <c r="D12" s="2" t="s">
        <v>28</v>
      </c>
      <c r="E12" s="48" t="s">
        <v>72</v>
      </c>
      <c r="F12" s="2"/>
      <c r="G12" s="2" t="s">
        <v>29</v>
      </c>
      <c r="H12" s="2" t="s">
        <v>30</v>
      </c>
      <c r="I12" s="2" t="s">
        <v>31</v>
      </c>
      <c r="J12" s="2"/>
      <c r="K12" s="2" t="s">
        <v>32</v>
      </c>
      <c r="L12" s="2"/>
      <c r="O12" s="3"/>
    </row>
    <row r="13" spans="3:15" ht="67.5" customHeight="1">
      <c r="C13" s="45" t="s">
        <v>33</v>
      </c>
      <c r="D13" s="4" t="s">
        <v>34</v>
      </c>
      <c r="E13" s="4" t="s">
        <v>35</v>
      </c>
      <c r="F13" s="4"/>
      <c r="G13" s="4" t="s">
        <v>36</v>
      </c>
      <c r="H13" s="4" t="s">
        <v>37</v>
      </c>
      <c r="I13" s="45" t="s">
        <v>38</v>
      </c>
      <c r="J13" s="4"/>
      <c r="K13" s="4" t="s">
        <v>39</v>
      </c>
      <c r="L13" s="4"/>
      <c r="O13" s="3"/>
    </row>
    <row r="14" spans="3:15" s="7" customFormat="1" ht="17.25" customHeight="1">
      <c r="C14" s="5" t="s">
        <v>40</v>
      </c>
      <c r="D14" s="5"/>
      <c r="E14" s="5" t="s">
        <v>41</v>
      </c>
      <c r="F14" s="5"/>
      <c r="G14" s="6" t="s">
        <v>42</v>
      </c>
      <c r="H14" s="5" t="s">
        <v>41</v>
      </c>
      <c r="I14" s="5" t="s">
        <v>41</v>
      </c>
      <c r="J14" s="24" t="s">
        <v>43</v>
      </c>
      <c r="K14" s="5" t="s">
        <v>44</v>
      </c>
      <c r="L14" s="5"/>
      <c r="O14" s="6"/>
    </row>
    <row r="15" spans="2:15" ht="33" customHeight="1">
      <c r="B15" s="25" t="s">
        <v>45</v>
      </c>
      <c r="C15" s="4" t="s">
        <v>46</v>
      </c>
      <c r="D15" s="4" t="s">
        <v>34</v>
      </c>
      <c r="E15" s="4" t="s">
        <v>47</v>
      </c>
      <c r="F15" s="4" t="s">
        <v>48</v>
      </c>
      <c r="G15" s="45" t="s">
        <v>49</v>
      </c>
      <c r="H15" s="4" t="s">
        <v>50</v>
      </c>
      <c r="I15" s="4" t="s">
        <v>51</v>
      </c>
      <c r="J15" s="4" t="s">
        <v>52</v>
      </c>
      <c r="K15" s="4" t="s">
        <v>53</v>
      </c>
      <c r="L15" s="4" t="s">
        <v>54</v>
      </c>
      <c r="O15" s="3"/>
    </row>
    <row r="16" spans="1:15" s="11" customFormat="1" ht="17.25" customHeight="1">
      <c r="A16" s="11" t="s">
        <v>55</v>
      </c>
      <c r="B16" s="11">
        <f>DATA!B6</f>
        <v>0.7</v>
      </c>
      <c r="C16" s="46">
        <f>DATA!B11</f>
        <v>52</v>
      </c>
      <c r="D16" s="13">
        <f>B16/C16</f>
        <v>0.01346153846153846</v>
      </c>
      <c r="E16" s="13">
        <f>(((0.633*EXP(D16*141.94))*1000)/1.12/56)</f>
        <v>68.20520048123333</v>
      </c>
      <c r="F16" s="13">
        <f>IF(E16&gt;DATA!B3,DATA!B3,E16)</f>
        <v>68.20520048123333</v>
      </c>
      <c r="G16" s="49">
        <f>F16*56*0.0176</f>
        <v>67.22304559430358</v>
      </c>
      <c r="H16" s="49"/>
      <c r="I16" s="49"/>
      <c r="J16" s="49">
        <f>H17*56*0.0176</f>
        <v>69.5707559207867</v>
      </c>
      <c r="K16" s="13">
        <f>($G$16-G16)/DATA!B8</f>
        <v>0</v>
      </c>
      <c r="L16" s="13"/>
      <c r="O16" s="12"/>
    </row>
    <row r="17" spans="1:48" s="14" customFormat="1" ht="17.25" customHeight="1">
      <c r="A17" t="s">
        <v>56</v>
      </c>
      <c r="B17">
        <f>DATA!B7</f>
        <v>0.55</v>
      </c>
      <c r="C17" s="47">
        <f>DATA!B11</f>
        <v>52</v>
      </c>
      <c r="D17" s="2">
        <f>B17/C17</f>
        <v>0.010576923076923078</v>
      </c>
      <c r="E17" s="2">
        <f>(((0.633*EXP(D17*141.94))*1000)/1.12/56)</f>
        <v>45.289649007137406</v>
      </c>
      <c r="F17" s="2">
        <f>IF(E17&gt;E4,E4,E17)</f>
        <v>45.289649007137406</v>
      </c>
      <c r="G17" s="2">
        <f>F17*56*0.0176</f>
        <v>44.63747806143463</v>
      </c>
      <c r="H17" s="2">
        <f>F17*$K$4</f>
        <v>70.5872117702787</v>
      </c>
      <c r="I17" s="2">
        <f>IF(H17&gt;$E$4,$E$4,H17)</f>
        <v>70.5872117702787</v>
      </c>
      <c r="J17" s="2">
        <f>G17</f>
        <v>44.63747806143463</v>
      </c>
      <c r="K17" s="2">
        <f>(J16-G17)/DATA!B8</f>
        <v>41.555463098920114</v>
      </c>
      <c r="L17" s="2">
        <f>K17/0.45</f>
        <v>92.34547355315581</v>
      </c>
      <c r="N17" s="2"/>
      <c r="O17" s="2"/>
      <c r="P17" s="15"/>
      <c r="Q17" s="15"/>
      <c r="R17" s="15"/>
      <c r="T17" s="15"/>
      <c r="U17" s="15"/>
      <c r="V17" s="15"/>
      <c r="X17" s="15"/>
      <c r="Y17" s="15"/>
      <c r="Z17" s="15"/>
      <c r="AB17" s="15"/>
      <c r="AC17" s="15"/>
      <c r="AD17" s="15"/>
      <c r="AF17" s="15"/>
      <c r="AG17" s="15"/>
      <c r="AH17" s="15"/>
      <c r="AJ17" s="15"/>
      <c r="AK17" s="15"/>
      <c r="AL17" s="15"/>
      <c r="AN17" s="15"/>
      <c r="AO17" s="15"/>
      <c r="AP17" s="15"/>
      <c r="AR17" s="15"/>
      <c r="AS17" s="15"/>
      <c r="AT17" s="15"/>
      <c r="AV17" s="15"/>
    </row>
    <row r="18" spans="3:15" ht="12.7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4" t="s">
        <v>57</v>
      </c>
      <c r="E19" s="2" t="s">
        <v>65</v>
      </c>
      <c r="F19" s="2">
        <v>2006</v>
      </c>
      <c r="G19" s="2" t="s">
        <v>69</v>
      </c>
      <c r="H19" s="2"/>
      <c r="I19" s="2"/>
      <c r="J19" s="2"/>
      <c r="K19" s="2"/>
      <c r="L19" s="2"/>
      <c r="M19" s="2"/>
      <c r="N19" s="2"/>
      <c r="O19" s="2"/>
    </row>
    <row r="20" spans="3:15" ht="38.25">
      <c r="C20" s="2"/>
      <c r="D20" s="4" t="s">
        <v>57</v>
      </c>
      <c r="E20" s="2" t="s">
        <v>68</v>
      </c>
      <c r="F20" s="2">
        <v>2007</v>
      </c>
      <c r="G20" s="2" t="s">
        <v>69</v>
      </c>
      <c r="H20" s="2" t="s">
        <v>73</v>
      </c>
      <c r="I20" s="2"/>
      <c r="J20" s="2"/>
      <c r="K20" s="2"/>
      <c r="L20" s="2"/>
      <c r="M20" s="2"/>
      <c r="N20" s="2"/>
      <c r="O20" s="3"/>
    </row>
    <row r="21" spans="1:2" ht="12.75">
      <c r="A21" s="10"/>
      <c r="B21" s="10"/>
    </row>
    <row r="22" spans="1:2" ht="12.75">
      <c r="A22" s="1"/>
      <c r="B22" s="1"/>
    </row>
    <row r="23" spans="1:14" s="9" customFormat="1" ht="12.75">
      <c r="A23" s="1"/>
      <c r="B23" s="1"/>
      <c r="C23" s="42" t="s">
        <v>11</v>
      </c>
      <c r="D23" s="8"/>
      <c r="E23" s="8"/>
      <c r="F23" s="8"/>
      <c r="G23" s="21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43" t="s">
        <v>12</v>
      </c>
      <c r="G24" s="22"/>
    </row>
    <row r="25" spans="1:3" ht="12.75">
      <c r="A25" s="1"/>
      <c r="B25" s="1"/>
      <c r="C25" s="41" t="s">
        <v>13</v>
      </c>
    </row>
    <row r="26" spans="1:3" ht="12.75">
      <c r="A26" s="10"/>
      <c r="B26" s="10"/>
      <c r="C26" s="41" t="s">
        <v>14</v>
      </c>
    </row>
    <row r="27" spans="1:3" ht="12.75">
      <c r="A27" s="1"/>
      <c r="B27" s="1"/>
      <c r="C27" s="41" t="s">
        <v>58</v>
      </c>
    </row>
    <row r="28" spans="1:3" ht="12.75">
      <c r="A28" s="1"/>
      <c r="B28" s="1"/>
      <c r="C28" s="41" t="s">
        <v>59</v>
      </c>
    </row>
    <row r="29" spans="1:14" s="16" customFormat="1" ht="12.75">
      <c r="A29" s="1"/>
      <c r="B29" s="1"/>
      <c r="C29" s="43" t="s">
        <v>15</v>
      </c>
      <c r="D29" s="10"/>
      <c r="E29" s="10"/>
      <c r="F29" s="10"/>
      <c r="G29" s="22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41" t="s">
        <v>60</v>
      </c>
    </row>
    <row r="31" ht="12.75">
      <c r="C31" s="41" t="s">
        <v>61</v>
      </c>
    </row>
    <row r="32" ht="12.75">
      <c r="C32" s="41" t="s">
        <v>62</v>
      </c>
    </row>
    <row r="33" ht="12.75">
      <c r="C33" s="44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2005-03-02T19:13:00Z</dcterms:created>
  <dcterms:modified xsi:type="dcterms:W3CDTF">2007-06-19T17:24:35Z</dcterms:modified>
  <cp:category/>
  <cp:version/>
  <cp:contentType/>
  <cp:contentStatus/>
</cp:coreProperties>
</file>