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drawings/drawing4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ml.chartshapes+xml"/>
  <Override PartName="/xl/charts/chart13.xml" ContentType="application/vnd.openxmlformats-officedocument.drawingml.chart+xml"/>
  <Override PartName="/xl/drawings/drawing6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.xml" ContentType="application/vnd.openxmlformats-officedocument.themeOverride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.xml" ContentType="application/vnd.openxmlformats-officedocument.themeOverrid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drawings/drawing11.xml" ContentType="application/vnd.openxmlformats-officedocument.drawingml.chartshapes+xml"/>
  <Override PartName="/xl/charts/chart43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drawings/drawing13.xml" ContentType="application/vnd.openxmlformats-officedocument.drawingml.chartshapes+xml"/>
  <Override PartName="/xl/charts/chart45.xml" ContentType="application/vnd.openxmlformats-officedocument.drawingml.chart+xml"/>
  <Override PartName="/xl/drawings/drawing14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5.xml" ContentType="application/vnd.openxmlformats-officedocument.drawingml.chartshape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6.xml" ContentType="application/vnd.openxmlformats-officedocument.drawing+xml"/>
  <Override PartName="/xl/charts/chart5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5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8.xml" ContentType="application/vnd.openxmlformats-officedocument.drawing+xml"/>
  <Override PartName="/xl/charts/chart59.xml" ContentType="application/vnd.openxmlformats-officedocument.drawingml.chart+xml"/>
  <Override PartName="/xl/drawings/drawing19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69.xml" ContentType="application/vnd.openxmlformats-officedocument.drawingml.chart+xml"/>
  <Override PartName="/xl/drawings/drawing20.xml" ContentType="application/vnd.openxmlformats-officedocument.drawingml.chartshapes+xml"/>
  <Override PartName="/xl/charts/chart7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1.xml" ContentType="application/vnd.openxmlformats-officedocument.drawing+xml"/>
  <Override PartName="/xl/charts/chart71.xml" ContentType="application/vnd.openxmlformats-officedocument.drawingml.chart+xml"/>
  <Override PartName="/xl/drawings/drawing22.xml" ContentType="application/vnd.openxmlformats-officedocument.drawingml.chartshapes+xml"/>
  <Override PartName="/xl/charts/chart72.xml" ContentType="application/vnd.openxmlformats-officedocument.drawingml.chart+xml"/>
  <Override PartName="/xl/drawings/drawing23.xml" ContentType="application/vnd.openxmlformats-officedocument.drawingml.chartshapes+xml"/>
  <Override PartName="/xl/charts/chart7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7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7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7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7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7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7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6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8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8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8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7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28.xml" ContentType="application/vnd.openxmlformats-officedocument.drawing+xml"/>
  <Override PartName="/xl/charts/chart9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2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0.xml" ContentType="application/vnd.openxmlformats-officedocument.drawing+xml"/>
  <Override PartName="/xl/charts/chart9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95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34125" windowHeight="14400" firstSheet="1" activeTab="8"/>
  </bookViews>
  <sheets>
    <sheet name="co502_2018" sheetId="1" r:id="rId1"/>
    <sheet name="Var,  Mgmt, Dates" sheetId="16" r:id="rId2"/>
    <sheet name="Trt_Means+NUE+RI" sheetId="2" r:id="rId3"/>
    <sheet name="Check_Plots_YIELD" sheetId="18" r:id="rId4"/>
    <sheet name="502_Yld_Goal" sheetId="15" r:id="rId5"/>
    <sheet name="Treatment Means" sheetId="4" r:id="rId6"/>
    <sheet name="Rainfall_temp" sheetId="21" r:id="rId7"/>
    <sheet name="YPO-RI" sheetId="9" r:id="rId8"/>
    <sheet name="SBNRC_validation" sheetId="5" r:id="rId9"/>
    <sheet name="SBNRC_2_7" sheetId="29" r:id="rId10"/>
    <sheet name="N Rate Response YR" sheetId="22" r:id="rId11"/>
    <sheet name="502_NDVI_Final 2009_2016" sheetId="20" r:id="rId12"/>
    <sheet name="P Response" sheetId="10" r:id="rId13"/>
    <sheet name="RI pred Nxt YR" sheetId="17" r:id="rId14"/>
    <sheet name="Distribution" sheetId="3" r:id="rId15"/>
    <sheet name="Yield_over_Time" sheetId="30" r:id="rId16"/>
  </sheets>
  <externalReferences>
    <externalReference r:id="rId17"/>
  </externalReferences>
  <definedNames>
    <definedName name="_xlnm._FilterDatabase" localSheetId="11" hidden="1">'502_NDVI_Final 2009_2016'!$C$3:$K$1319</definedName>
    <definedName name="_xlnm.Print_Titles" localSheetId="0">co502_2018!$3:$3</definedName>
    <definedName name="reftop" localSheetId="8">SBNRC_validation!$AB$38</definedName>
  </definedNames>
  <calcPr calcId="162913"/>
</workbook>
</file>

<file path=xl/calcChain.xml><?xml version="1.0" encoding="utf-8"?>
<calcChain xmlns="http://schemas.openxmlformats.org/spreadsheetml/2006/main">
  <c r="AS40" i="5" l="1"/>
  <c r="AS39" i="5"/>
  <c r="AS38" i="5"/>
  <c r="G55" i="5" l="1"/>
  <c r="AR38" i="5"/>
  <c r="K17" i="22"/>
  <c r="K16" i="22"/>
  <c r="I16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K15" i="22"/>
  <c r="H55" i="29" l="1"/>
  <c r="J53" i="29"/>
  <c r="K53" i="29"/>
  <c r="I53" i="29"/>
  <c r="H53" i="29"/>
  <c r="K55" i="29"/>
  <c r="AR39" i="5" l="1"/>
  <c r="AP39" i="5" l="1"/>
  <c r="AP40" i="5"/>
  <c r="AP57" i="5"/>
  <c r="W1883" i="20" l="1"/>
  <c r="X1883" i="20"/>
  <c r="W1882" i="20"/>
  <c r="W1881" i="20"/>
  <c r="AS57" i="5" l="1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R57" i="5" l="1"/>
  <c r="AY38" i="5" l="1"/>
  <c r="AZ38" i="5" s="1"/>
  <c r="BA38" i="5"/>
  <c r="AY39" i="5"/>
  <c r="AZ39" i="5" s="1"/>
  <c r="BA39" i="5"/>
  <c r="AY40" i="5"/>
  <c r="AZ40" i="5" s="1"/>
  <c r="BA40" i="5"/>
  <c r="AY41" i="5"/>
  <c r="AZ41" i="5" s="1"/>
  <c r="BA41" i="5"/>
  <c r="AY42" i="5"/>
  <c r="AZ42" i="5"/>
  <c r="BA42" i="5"/>
  <c r="AY43" i="5"/>
  <c r="AZ43" i="5" s="1"/>
  <c r="BA43" i="5"/>
  <c r="AY44" i="5"/>
  <c r="AZ44" i="5" s="1"/>
  <c r="BA44" i="5"/>
  <c r="AY45" i="5"/>
  <c r="AZ45" i="5" s="1"/>
  <c r="BA45" i="5"/>
  <c r="AY46" i="5"/>
  <c r="AZ46" i="5" s="1"/>
  <c r="BA46" i="5"/>
  <c r="AY47" i="5"/>
  <c r="AZ47" i="5" s="1"/>
  <c r="BA47" i="5"/>
  <c r="AY48" i="5"/>
  <c r="AZ48" i="5" s="1"/>
  <c r="BA48" i="5"/>
  <c r="AY49" i="5"/>
  <c r="AZ49" i="5" s="1"/>
  <c r="BA49" i="5"/>
  <c r="AY50" i="5"/>
  <c r="AZ50" i="5" s="1"/>
  <c r="BA50" i="5"/>
  <c r="AY51" i="5"/>
  <c r="AZ51" i="5" s="1"/>
  <c r="BA51" i="5"/>
  <c r="AY52" i="5"/>
  <c r="AZ52" i="5" s="1"/>
  <c r="BA52" i="5"/>
  <c r="AY53" i="5"/>
  <c r="AZ53" i="5" s="1"/>
  <c r="BA53" i="5"/>
  <c r="AY54" i="5"/>
  <c r="AZ54" i="5" s="1"/>
  <c r="BA54" i="5"/>
  <c r="BA55" i="5"/>
  <c r="BA56" i="5"/>
  <c r="L5" i="20"/>
  <c r="L6" i="20"/>
  <c r="L7" i="20"/>
  <c r="L8" i="20"/>
  <c r="L9" i="20"/>
  <c r="L10" i="20"/>
  <c r="L4" i="20"/>
  <c r="M5" i="20"/>
  <c r="M6" i="20"/>
  <c r="M7" i="20"/>
  <c r="M8" i="20"/>
  <c r="M9" i="20"/>
  <c r="M10" i="20"/>
  <c r="M4" i="20"/>
  <c r="J1879" i="20"/>
  <c r="P10" i="5"/>
  <c r="AR40" i="5"/>
  <c r="K28" i="22" l="1"/>
  <c r="K27" i="22"/>
  <c r="AJ33" i="22"/>
  <c r="AH33" i="22"/>
  <c r="AF33" i="22"/>
  <c r="AD33" i="22"/>
  <c r="AB33" i="22"/>
  <c r="Z33" i="22"/>
  <c r="X33" i="22"/>
  <c r="V33" i="22"/>
  <c r="T33" i="22"/>
  <c r="R33" i="22"/>
  <c r="P33" i="22"/>
  <c r="N33" i="22"/>
  <c r="L33" i="22"/>
  <c r="BE25" i="22"/>
  <c r="K33" i="22"/>
  <c r="M33" i="22"/>
  <c r="O33" i="22"/>
  <c r="Q33" i="22"/>
  <c r="S33" i="22"/>
  <c r="U33" i="22"/>
  <c r="W33" i="22"/>
  <c r="Y33" i="22"/>
  <c r="AA33" i="22"/>
  <c r="AC33" i="22"/>
  <c r="AE33" i="22"/>
  <c r="AG33" i="22"/>
  <c r="AI33" i="22"/>
  <c r="AK33" i="22"/>
  <c r="K35" i="22"/>
  <c r="BG35" i="22" s="1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K36" i="22"/>
  <c r="BG36" i="22" s="1"/>
  <c r="L36" i="22"/>
  <c r="M36" i="22"/>
  <c r="N36" i="22"/>
  <c r="O36" i="22"/>
  <c r="P36" i="22"/>
  <c r="BF36" i="22" s="1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25" i="22"/>
  <c r="AB4" i="22"/>
  <c r="AB5" i="22" s="1"/>
  <c r="X4" i="22"/>
  <c r="X5" i="22" s="1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BD35" i="22"/>
  <c r="BE35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BD36" i="22"/>
  <c r="BE36" i="22"/>
  <c r="AM35" i="22"/>
  <c r="AM36" i="22"/>
  <c r="AL36" i="22"/>
  <c r="AL35" i="22"/>
  <c r="BH36" i="22" l="1"/>
  <c r="BF35" i="22"/>
  <c r="BH35" i="22" s="1"/>
  <c r="AV31" i="22"/>
  <c r="AS27" i="22"/>
  <c r="AM30" i="22"/>
  <c r="AV30" i="22"/>
  <c r="AU29" i="22"/>
  <c r="AN31" i="22"/>
  <c r="BG31" i="22" s="1"/>
  <c r="BB29" i="22"/>
  <c r="BA27" i="22"/>
  <c r="AU30" i="22"/>
  <c r="AM29" i="22"/>
  <c r="BD30" i="22"/>
  <c r="BD31" i="22"/>
  <c r="BC29" i="22"/>
  <c r="AO31" i="22"/>
  <c r="AN30" i="22"/>
  <c r="AP28" i="22"/>
  <c r="AX28" i="22"/>
  <c r="BC30" i="22"/>
  <c r="AT29" i="22"/>
  <c r="AW28" i="22"/>
  <c r="AZ27" i="22"/>
  <c r="BC31" i="22"/>
  <c r="AU31" i="22"/>
  <c r="BB30" i="22"/>
  <c r="AL29" i="22"/>
  <c r="BA29" i="22"/>
  <c r="AS29" i="22"/>
  <c r="BD28" i="22"/>
  <c r="AV28" i="22"/>
  <c r="AN28" i="22"/>
  <c r="AY27" i="22"/>
  <c r="AQ27" i="22"/>
  <c r="BB31" i="22"/>
  <c r="AT31" i="22"/>
  <c r="BA30" i="22"/>
  <c r="AS30" i="22"/>
  <c r="AL28" i="22"/>
  <c r="AZ29" i="22"/>
  <c r="AR29" i="22"/>
  <c r="BC28" i="22"/>
  <c r="AU28" i="22"/>
  <c r="AM28" i="22"/>
  <c r="AX27" i="22"/>
  <c r="AP27" i="22"/>
  <c r="BA31" i="22"/>
  <c r="AS31" i="22"/>
  <c r="AU25" i="22"/>
  <c r="AT30" i="22"/>
  <c r="AR30" i="22"/>
  <c r="AY29" i="22"/>
  <c r="BB28" i="22"/>
  <c r="BE27" i="22"/>
  <c r="AO27" i="22"/>
  <c r="AR31" i="22"/>
  <c r="AY30" i="22"/>
  <c r="AL31" i="22"/>
  <c r="AP29" i="22"/>
  <c r="AS28" i="22"/>
  <c r="AV27" i="22"/>
  <c r="AY31" i="22"/>
  <c r="AP30" i="22"/>
  <c r="AO29" i="22"/>
  <c r="BC27" i="22"/>
  <c r="AM27" i="22"/>
  <c r="AP31" i="22"/>
  <c r="BE28" i="22"/>
  <c r="AO28" i="22"/>
  <c r="AR27" i="22"/>
  <c r="AM31" i="22"/>
  <c r="AZ30" i="22"/>
  <c r="AL30" i="22"/>
  <c r="AQ29" i="22"/>
  <c r="AT28" i="22"/>
  <c r="AW27" i="22"/>
  <c r="AZ31" i="22"/>
  <c r="AL27" i="22"/>
  <c r="AQ30" i="22"/>
  <c r="AX29" i="22"/>
  <c r="BA28" i="22"/>
  <c r="BD27" i="22"/>
  <c r="AN27" i="22"/>
  <c r="AQ31" i="22"/>
  <c r="AX30" i="22"/>
  <c r="BE29" i="22"/>
  <c r="AW29" i="22"/>
  <c r="AZ28" i="22"/>
  <c r="AR28" i="22"/>
  <c r="AU27" i="22"/>
  <c r="AX31" i="22"/>
  <c r="BE30" i="22"/>
  <c r="AW30" i="22"/>
  <c r="AO30" i="22"/>
  <c r="BD29" i="22"/>
  <c r="AV29" i="22"/>
  <c r="AN29" i="22"/>
  <c r="AY28" i="22"/>
  <c r="AQ28" i="22"/>
  <c r="BB27" i="22"/>
  <c r="AT27" i="22"/>
  <c r="BE31" i="22"/>
  <c r="AW31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BF33" i="22" s="1"/>
  <c r="AM33" i="22"/>
  <c r="AL33" i="22"/>
  <c r="BG33" i="22" s="1"/>
  <c r="BF27" i="22" l="1"/>
  <c r="BF28" i="22"/>
  <c r="BF29" i="22"/>
  <c r="BF31" i="22"/>
  <c r="BH31" i="22" s="1"/>
  <c r="BG29" i="22"/>
  <c r="BH29" i="22" s="1"/>
  <c r="BG30" i="22"/>
  <c r="BG27" i="22"/>
  <c r="BH27" i="22" s="1"/>
  <c r="BG28" i="22"/>
  <c r="BH28" i="22" s="1"/>
  <c r="BF30" i="22"/>
  <c r="BH33" i="22"/>
  <c r="AB11" i="16"/>
  <c r="AC11" i="16"/>
  <c r="AD11" i="16"/>
  <c r="AA11" i="16"/>
  <c r="BH30" i="22" l="1"/>
  <c r="AL26" i="22"/>
  <c r="AQ26" i="22"/>
  <c r="AM25" i="22"/>
  <c r="AN25" i="22"/>
  <c r="AO25" i="22"/>
  <c r="AP25" i="22"/>
  <c r="AQ25" i="22"/>
  <c r="AR25" i="22"/>
  <c r="AS25" i="22"/>
  <c r="AT25" i="22"/>
  <c r="AV25" i="22"/>
  <c r="AW25" i="22"/>
  <c r="AX25" i="22"/>
  <c r="AY25" i="22"/>
  <c r="AZ25" i="22"/>
  <c r="BA25" i="22"/>
  <c r="BB25" i="22"/>
  <c r="BC25" i="22"/>
  <c r="BD25" i="22"/>
  <c r="AM26" i="22"/>
  <c r="AN26" i="22"/>
  <c r="AO26" i="22"/>
  <c r="AP26" i="22"/>
  <c r="AR26" i="22"/>
  <c r="AS26" i="22"/>
  <c r="AT26" i="22"/>
  <c r="AU26" i="22"/>
  <c r="AV26" i="22"/>
  <c r="AW26" i="22"/>
  <c r="AX26" i="22"/>
  <c r="AY26" i="22"/>
  <c r="AZ26" i="22"/>
  <c r="BA26" i="22"/>
  <c r="BB26" i="22"/>
  <c r="BC26" i="22"/>
  <c r="BD26" i="22"/>
  <c r="BE26" i="22"/>
  <c r="O5" i="17"/>
  <c r="N5" i="17"/>
  <c r="AE11" i="5"/>
  <c r="AE10" i="5"/>
  <c r="BG25" i="22" l="1"/>
  <c r="BF25" i="22"/>
  <c r="BF26" i="22"/>
  <c r="BG26" i="22"/>
  <c r="BH26" i="22" s="1"/>
  <c r="D58" i="18"/>
  <c r="D59" i="18"/>
  <c r="C59" i="18"/>
  <c r="C58" i="18"/>
  <c r="BH25" i="22" l="1"/>
  <c r="H54" i="29"/>
  <c r="I54" i="29"/>
  <c r="H57" i="29" l="1"/>
  <c r="H56" i="29"/>
  <c r="M52" i="29" l="1"/>
  <c r="M53" i="29" s="1"/>
  <c r="L53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" i="29"/>
  <c r="M4" i="29"/>
  <c r="D54" i="29" l="1"/>
  <c r="D53" i="29"/>
  <c r="E54" i="29" l="1"/>
  <c r="E53" i="29"/>
  <c r="F53" i="29"/>
  <c r="F54" i="29" s="1"/>
  <c r="G53" i="29"/>
  <c r="G54" i="29" s="1"/>
  <c r="P11" i="5" l="1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Z10" i="5"/>
  <c r="Z11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AK55" i="5" l="1"/>
  <c r="AK56" i="5"/>
  <c r="AK57" i="5"/>
  <c r="AR55" i="5"/>
  <c r="AR54" i="5"/>
  <c r="AF38" i="5"/>
  <c r="AG38" i="5" l="1"/>
  <c r="AK38" i="5"/>
  <c r="AR56" i="5"/>
  <c r="Z40" i="5" l="1"/>
  <c r="Z42" i="5"/>
  <c r="Z41" i="5"/>
  <c r="Z39" i="5"/>
  <c r="AD38" i="5"/>
  <c r="K10" i="3"/>
  <c r="K6" i="3"/>
  <c r="K5" i="3"/>
  <c r="L12" i="5"/>
  <c r="P57" i="5"/>
  <c r="AJ56" i="5" l="1"/>
  <c r="AJ57" i="5"/>
  <c r="AJ55" i="5"/>
  <c r="AQ64" i="5"/>
  <c r="AH57" i="5"/>
  <c r="AH56" i="5"/>
  <c r="AF56" i="5"/>
  <c r="AF57" i="5"/>
  <c r="AF55" i="5"/>
  <c r="AE40" i="5"/>
  <c r="AE39" i="5" l="1"/>
  <c r="P55" i="5" l="1"/>
  <c r="G7" i="5"/>
  <c r="G5" i="5"/>
  <c r="H5" i="5" s="1"/>
  <c r="J157" i="5"/>
  <c r="J158" i="5"/>
  <c r="J159" i="5"/>
  <c r="J160" i="5"/>
  <c r="J161" i="5"/>
  <c r="J162" i="5"/>
  <c r="M12" i="5"/>
  <c r="I5" i="5"/>
  <c r="J5" i="5" s="1"/>
  <c r="AF51" i="5" l="1"/>
  <c r="AE44" i="5"/>
  <c r="Z57" i="5"/>
  <c r="AD57" i="5" s="1"/>
  <c r="AA57" i="5" s="1"/>
  <c r="BE54" i="5"/>
  <c r="AK49" i="5"/>
  <c r="AL57" i="5"/>
  <c r="AM57" i="5" s="1"/>
  <c r="AL56" i="5"/>
  <c r="AM56" i="5" s="1"/>
  <c r="P46" i="10" l="1"/>
  <c r="P45" i="10"/>
  <c r="N46" i="10"/>
  <c r="O46" i="10"/>
  <c r="N47" i="10"/>
  <c r="O47" i="10"/>
  <c r="P47" i="10"/>
  <c r="N48" i="10"/>
  <c r="O48" i="10"/>
  <c r="P48" i="10"/>
  <c r="N49" i="10"/>
  <c r="O49" i="10"/>
  <c r="P49" i="10"/>
  <c r="N50" i="10"/>
  <c r="O50" i="10"/>
  <c r="P50" i="10"/>
  <c r="N45" i="10"/>
  <c r="AD51" i="2" l="1"/>
  <c r="P142" i="2"/>
  <c r="AD50" i="2"/>
  <c r="AD49" i="2"/>
  <c r="N50" i="2"/>
  <c r="N51" i="2"/>
  <c r="J50" i="2"/>
  <c r="J51" i="2"/>
  <c r="G50" i="2"/>
  <c r="G51" i="2"/>
  <c r="V50" i="2"/>
  <c r="V51" i="2"/>
  <c r="E55" i="2"/>
  <c r="E56" i="2"/>
  <c r="AG4" i="20" l="1"/>
  <c r="J5" i="21" l="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4" i="21"/>
  <c r="B101" i="21" l="1"/>
  <c r="B102" i="21"/>
  <c r="B103" i="21"/>
  <c r="B104" i="21"/>
  <c r="B105" i="21"/>
  <c r="B106" i="21"/>
  <c r="B107" i="21"/>
  <c r="B108" i="21"/>
  <c r="B109" i="21"/>
  <c r="B110" i="21"/>
  <c r="B111" i="21"/>
  <c r="B100" i="21"/>
  <c r="E101" i="21"/>
  <c r="E102" i="21"/>
  <c r="E103" i="21"/>
  <c r="E104" i="21"/>
  <c r="E105" i="21"/>
  <c r="E106" i="21"/>
  <c r="E107" i="21"/>
  <c r="E108" i="21"/>
  <c r="E109" i="21"/>
  <c r="E110" i="21"/>
  <c r="E111" i="21"/>
  <c r="E100" i="21"/>
  <c r="L51" i="18" l="1"/>
  <c r="D53" i="18"/>
  <c r="I53" i="18" s="1"/>
  <c r="E53" i="18"/>
  <c r="E55" i="18" s="1"/>
  <c r="C53" i="18"/>
  <c r="G53" i="18" s="1"/>
  <c r="C56" i="18"/>
  <c r="D55" i="18"/>
  <c r="C55" i="18"/>
  <c r="V52" i="9"/>
  <c r="W52" i="9"/>
  <c r="X52" i="9"/>
  <c r="Z52" i="9"/>
  <c r="AA52" i="9"/>
  <c r="AB52" i="9"/>
  <c r="V51" i="9"/>
  <c r="U52" i="9"/>
  <c r="T52" i="9"/>
  <c r="S52" i="9"/>
  <c r="S51" i="9"/>
  <c r="N52" i="9"/>
  <c r="O52" i="9"/>
  <c r="P52" i="9"/>
  <c r="Q52" i="9"/>
  <c r="R52" i="9"/>
  <c r="M52" i="9"/>
  <c r="M51" i="9"/>
  <c r="E52" i="9"/>
  <c r="Z48" i="4"/>
  <c r="Z49" i="4"/>
  <c r="Z50" i="4"/>
  <c r="Z51" i="4"/>
  <c r="Z52" i="4"/>
  <c r="Z47" i="4"/>
  <c r="Z46" i="4"/>
  <c r="Z45" i="4"/>
  <c r="J52" i="4"/>
  <c r="J51" i="4"/>
  <c r="J50" i="4"/>
  <c r="J49" i="4"/>
  <c r="X52" i="4"/>
  <c r="X51" i="4"/>
  <c r="W52" i="4"/>
  <c r="W51" i="4"/>
  <c r="V52" i="4"/>
  <c r="V51" i="4"/>
  <c r="T52" i="4"/>
  <c r="T51" i="4"/>
  <c r="T50" i="4"/>
  <c r="T49" i="4"/>
  <c r="T48" i="4"/>
  <c r="T47" i="4"/>
  <c r="T46" i="4"/>
  <c r="T45" i="4"/>
  <c r="T44" i="4"/>
  <c r="Q52" i="4"/>
  <c r="Q51" i="4"/>
  <c r="Q50" i="4"/>
  <c r="X50" i="4" s="1"/>
  <c r="Q49" i="4"/>
  <c r="X49" i="4" s="1"/>
  <c r="Q48" i="4"/>
  <c r="X48" i="4" s="1"/>
  <c r="Q47" i="4"/>
  <c r="X47" i="4" s="1"/>
  <c r="Q46" i="4"/>
  <c r="W50" i="4"/>
  <c r="V50" i="4"/>
  <c r="W49" i="4"/>
  <c r="O48" i="4"/>
  <c r="O49" i="4"/>
  <c r="O50" i="4"/>
  <c r="O51" i="4"/>
  <c r="O52" i="4"/>
  <c r="L52" i="4"/>
  <c r="L50" i="4"/>
  <c r="L51" i="4"/>
  <c r="L49" i="4"/>
  <c r="L48" i="4"/>
  <c r="L47" i="4"/>
  <c r="L46" i="4"/>
  <c r="L45" i="4"/>
  <c r="L44" i="4"/>
  <c r="J48" i="4"/>
  <c r="J47" i="4"/>
  <c r="S54" i="4"/>
  <c r="AK51" i="4"/>
  <c r="AL51" i="4"/>
  <c r="AK50" i="4"/>
  <c r="AL50" i="4"/>
  <c r="E56" i="18" l="1"/>
  <c r="D56" i="18"/>
  <c r="H53" i="18"/>
  <c r="F53" i="18"/>
  <c r="Z54" i="5"/>
  <c r="AD54" i="5" s="1"/>
  <c r="AA54" i="5" s="1"/>
  <c r="Z56" i="5"/>
  <c r="Z55" i="5"/>
  <c r="Z53" i="5"/>
  <c r="AD53" i="5" s="1"/>
  <c r="AA53" i="5" s="1"/>
  <c r="X64" i="5"/>
  <c r="BG57" i="5"/>
  <c r="P56" i="5"/>
  <c r="BG56" i="5"/>
  <c r="V67" i="21"/>
  <c r="V66" i="21"/>
  <c r="AD55" i="5" l="1"/>
  <c r="AA55" i="5" s="1"/>
  <c r="AD56" i="5"/>
  <c r="AA56" i="5" s="1"/>
  <c r="F55" i="18"/>
  <c r="F56" i="18"/>
  <c r="D16" i="3"/>
  <c r="O6" i="17" l="1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6" i="9"/>
  <c r="T6" i="9"/>
  <c r="V5" i="2" l="1"/>
  <c r="Z51" i="18" l="1"/>
  <c r="Z52" i="18"/>
  <c r="Z7" i="18"/>
  <c r="G50" i="18"/>
  <c r="V49" i="4"/>
  <c r="W6" i="4"/>
  <c r="O7" i="4"/>
  <c r="L6" i="4"/>
  <c r="AA7" i="9" l="1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7" i="9"/>
  <c r="V6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W6" i="9"/>
  <c r="T50" i="9"/>
  <c r="V50" i="9"/>
  <c r="W50" i="9"/>
  <c r="X50" i="9"/>
  <c r="W51" i="9"/>
  <c r="T49" i="9"/>
  <c r="S50" i="9"/>
  <c r="R50" i="9"/>
  <c r="R51" i="9"/>
  <c r="R49" i="9"/>
  <c r="S49" i="9"/>
  <c r="M50" i="9"/>
  <c r="E50" i="9"/>
  <c r="E51" i="9"/>
  <c r="Q51" i="9"/>
  <c r="P51" i="9"/>
  <c r="O51" i="9"/>
  <c r="N51" i="9"/>
  <c r="X51" i="9" s="1"/>
  <c r="T51" i="9"/>
  <c r="Q50" i="9"/>
  <c r="P50" i="9"/>
  <c r="O50" i="9"/>
  <c r="N50" i="9"/>
  <c r="U51" i="9" l="1"/>
  <c r="Z51" i="9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N5" i="2"/>
  <c r="F52" i="18" l="1"/>
  <c r="H52" i="18"/>
  <c r="I52" i="18"/>
  <c r="G52" i="18"/>
  <c r="F51" i="18"/>
  <c r="H51" i="18"/>
  <c r="I51" i="18"/>
  <c r="G51" i="18"/>
  <c r="L29" i="18" l="1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28" i="18"/>
  <c r="I7" i="18"/>
  <c r="L5" i="21"/>
  <c r="L6" i="21"/>
  <c r="L7" i="21"/>
  <c r="L4" i="21"/>
  <c r="V55" i="15" l="1"/>
  <c r="W55" i="15"/>
  <c r="Q55" i="15"/>
  <c r="R55" i="15"/>
  <c r="S55" i="15"/>
  <c r="T55" i="15"/>
  <c r="U55" i="15"/>
  <c r="X55" i="15"/>
  <c r="Y55" i="15"/>
  <c r="Z55" i="15"/>
  <c r="Q56" i="15"/>
  <c r="R56" i="15"/>
  <c r="S56" i="15"/>
  <c r="T56" i="15"/>
  <c r="U56" i="15"/>
  <c r="V56" i="15"/>
  <c r="W56" i="15"/>
  <c r="X56" i="15"/>
  <c r="Y56" i="15"/>
  <c r="Z56" i="15"/>
  <c r="Q57" i="15"/>
  <c r="R57" i="15"/>
  <c r="S57" i="15"/>
  <c r="T57" i="15"/>
  <c r="U57" i="15"/>
  <c r="V57" i="15"/>
  <c r="W57" i="15"/>
  <c r="X57" i="15"/>
  <c r="Y57" i="15"/>
  <c r="Z57" i="15"/>
  <c r="AA57" i="15"/>
  <c r="AA55" i="15"/>
  <c r="AB56" i="15" l="1"/>
  <c r="AC56" i="15"/>
  <c r="AD56" i="15"/>
  <c r="AE56" i="15"/>
  <c r="AF56" i="15"/>
  <c r="AB57" i="15"/>
  <c r="AC57" i="15"/>
  <c r="AD57" i="15"/>
  <c r="AE57" i="15"/>
  <c r="AF57" i="15"/>
  <c r="AA56" i="15"/>
  <c r="AD55" i="15" l="1"/>
  <c r="AF5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F46" i="15"/>
  <c r="AF47" i="15"/>
  <c r="AF48" i="15"/>
  <c r="AF49" i="15"/>
  <c r="AF50" i="15"/>
  <c r="AF51" i="15"/>
  <c r="AF52" i="15"/>
  <c r="AF53" i="15"/>
  <c r="AF54" i="15"/>
  <c r="AF15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13" i="15"/>
  <c r="AB14" i="15"/>
  <c r="AC5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15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J564" i="20" l="1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AF160" i="20"/>
  <c r="AF399" i="20"/>
  <c r="AF459" i="20"/>
  <c r="AF460" i="20"/>
  <c r="AF461" i="20"/>
  <c r="AF462" i="20"/>
  <c r="AF463" i="20"/>
  <c r="AF464" i="20"/>
  <c r="AF465" i="20"/>
  <c r="AF471" i="20"/>
  <c r="AF472" i="20"/>
  <c r="AF473" i="20"/>
  <c r="AF474" i="20"/>
  <c r="AF475" i="20"/>
  <c r="AF476" i="20"/>
  <c r="AF477" i="20"/>
  <c r="AF478" i="20"/>
  <c r="AF479" i="20"/>
  <c r="AF485" i="20"/>
  <c r="AF486" i="20"/>
  <c r="AF487" i="20"/>
  <c r="AF488" i="20"/>
  <c r="AF489" i="20"/>
  <c r="AF490" i="20"/>
  <c r="AF491" i="20"/>
  <c r="AF492" i="20"/>
  <c r="AF493" i="20"/>
  <c r="AF499" i="20"/>
  <c r="AF500" i="20"/>
  <c r="AF501" i="20"/>
  <c r="AF502" i="20"/>
  <c r="AF503" i="20"/>
  <c r="AF504" i="20"/>
  <c r="AF505" i="20"/>
  <c r="AF506" i="20"/>
  <c r="AF507" i="20"/>
  <c r="AJ675" i="20"/>
  <c r="AF675" i="20" s="1"/>
  <c r="AJ674" i="20"/>
  <c r="AF674" i="20" s="1"/>
  <c r="AJ673" i="20"/>
  <c r="AF673" i="20" s="1"/>
  <c r="AJ672" i="20"/>
  <c r="AF672" i="20" s="1"/>
  <c r="AJ671" i="20"/>
  <c r="AF671" i="20" s="1"/>
  <c r="AJ670" i="20"/>
  <c r="AF670" i="20" s="1"/>
  <c r="AJ669" i="20"/>
  <c r="AF669" i="20" s="1"/>
  <c r="AJ668" i="20"/>
  <c r="AF668" i="20" s="1"/>
  <c r="AG668" i="20"/>
  <c r="AJ667" i="20"/>
  <c r="AF667" i="20" s="1"/>
  <c r="AG667" i="20"/>
  <c r="AJ666" i="20"/>
  <c r="AF666" i="20" s="1"/>
  <c r="AG666" i="20"/>
  <c r="AJ665" i="20"/>
  <c r="AF665" i="20" s="1"/>
  <c r="AG665" i="20"/>
  <c r="AJ664" i="20"/>
  <c r="AF664" i="20" s="1"/>
  <c r="AG664" i="20"/>
  <c r="AJ663" i="20"/>
  <c r="AF663" i="20" s="1"/>
  <c r="AG663" i="20"/>
  <c r="AJ662" i="20"/>
  <c r="AF662" i="20" s="1"/>
  <c r="AG662" i="20"/>
  <c r="AJ661" i="20"/>
  <c r="AF661" i="20" s="1"/>
  <c r="AJ660" i="20"/>
  <c r="AF660" i="20" s="1"/>
  <c r="AJ659" i="20"/>
  <c r="AF659" i="20" s="1"/>
  <c r="AJ658" i="20"/>
  <c r="AF658" i="20" s="1"/>
  <c r="AJ657" i="20"/>
  <c r="AF657" i="20" s="1"/>
  <c r="AJ656" i="20"/>
  <c r="AF656" i="20" s="1"/>
  <c r="AJ655" i="20"/>
  <c r="AF655" i="20" s="1"/>
  <c r="AJ654" i="20"/>
  <c r="AF654" i="20" s="1"/>
  <c r="AG654" i="20"/>
  <c r="AJ653" i="20"/>
  <c r="AF653" i="20" s="1"/>
  <c r="AG653" i="20"/>
  <c r="AJ652" i="20"/>
  <c r="AF652" i="20" s="1"/>
  <c r="AG652" i="20"/>
  <c r="AJ651" i="20"/>
  <c r="AF651" i="20" s="1"/>
  <c r="AG651" i="20"/>
  <c r="AJ650" i="20"/>
  <c r="AF650" i="20" s="1"/>
  <c r="AG650" i="20"/>
  <c r="AJ649" i="20"/>
  <c r="AF649" i="20" s="1"/>
  <c r="AG649" i="20"/>
  <c r="AJ648" i="20"/>
  <c r="AF648" i="20" s="1"/>
  <c r="AG648" i="20"/>
  <c r="AJ647" i="20"/>
  <c r="AF647" i="20" s="1"/>
  <c r="AJ646" i="20"/>
  <c r="AF646" i="20" s="1"/>
  <c r="AJ645" i="20"/>
  <c r="AF645" i="20" s="1"/>
  <c r="AJ644" i="20"/>
  <c r="AF644" i="20" s="1"/>
  <c r="AJ643" i="20"/>
  <c r="AF643" i="20" s="1"/>
  <c r="AJ642" i="20"/>
  <c r="AF642" i="20" s="1"/>
  <c r="AJ641" i="20"/>
  <c r="AF641" i="20" s="1"/>
  <c r="AJ640" i="20"/>
  <c r="AF640" i="20" s="1"/>
  <c r="AG640" i="20"/>
  <c r="AJ639" i="20"/>
  <c r="AF639" i="20" s="1"/>
  <c r="AG639" i="20"/>
  <c r="AJ638" i="20"/>
  <c r="AF638" i="20" s="1"/>
  <c r="AG638" i="20"/>
  <c r="AJ637" i="20"/>
  <c r="AF637" i="20" s="1"/>
  <c r="AG637" i="20"/>
  <c r="AJ636" i="20"/>
  <c r="AF636" i="20" s="1"/>
  <c r="AG636" i="20"/>
  <c r="AJ635" i="20"/>
  <c r="AF635" i="20" s="1"/>
  <c r="AG635" i="20"/>
  <c r="AJ634" i="20"/>
  <c r="AF634" i="20" s="1"/>
  <c r="AG634" i="20"/>
  <c r="AJ633" i="20"/>
  <c r="AF633" i="20" s="1"/>
  <c r="AJ632" i="20"/>
  <c r="AF632" i="20" s="1"/>
  <c r="AJ631" i="20"/>
  <c r="AF631" i="20" s="1"/>
  <c r="AJ630" i="20"/>
  <c r="AF630" i="20" s="1"/>
  <c r="AJ629" i="20"/>
  <c r="AF629" i="20" s="1"/>
  <c r="AJ628" i="20"/>
  <c r="AF628" i="20" s="1"/>
  <c r="AJ627" i="20"/>
  <c r="AF627" i="20" s="1"/>
  <c r="AJ626" i="20"/>
  <c r="AF626" i="20" s="1"/>
  <c r="AG626" i="20"/>
  <c r="AJ625" i="20"/>
  <c r="AF625" i="20" s="1"/>
  <c r="AG625" i="20"/>
  <c r="AJ624" i="20"/>
  <c r="AF624" i="20" s="1"/>
  <c r="AG624" i="20"/>
  <c r="AJ623" i="20"/>
  <c r="AF623" i="20" s="1"/>
  <c r="AG623" i="20"/>
  <c r="AJ622" i="20"/>
  <c r="AF622" i="20" s="1"/>
  <c r="AG622" i="20"/>
  <c r="AJ621" i="20"/>
  <c r="AF621" i="20" s="1"/>
  <c r="AG621" i="20"/>
  <c r="AJ620" i="20"/>
  <c r="AF620" i="20" s="1"/>
  <c r="AG620" i="20"/>
  <c r="AJ619" i="20"/>
  <c r="AF619" i="20" s="1"/>
  <c r="AJ618" i="20"/>
  <c r="AF618" i="20" s="1"/>
  <c r="AJ617" i="20"/>
  <c r="AF617" i="20" s="1"/>
  <c r="AJ616" i="20"/>
  <c r="AF616" i="20" s="1"/>
  <c r="AJ615" i="20"/>
  <c r="AF615" i="20" s="1"/>
  <c r="AJ614" i="20"/>
  <c r="AF614" i="20" s="1"/>
  <c r="AJ613" i="20"/>
  <c r="AF613" i="20" s="1"/>
  <c r="AJ612" i="20"/>
  <c r="AF612" i="20" s="1"/>
  <c r="AG612" i="20"/>
  <c r="AJ611" i="20"/>
  <c r="AF611" i="20" s="1"/>
  <c r="AG611" i="20"/>
  <c r="AJ610" i="20"/>
  <c r="AF610" i="20" s="1"/>
  <c r="AG610" i="20"/>
  <c r="AJ609" i="20"/>
  <c r="AF609" i="20" s="1"/>
  <c r="AG609" i="20"/>
  <c r="AJ608" i="20"/>
  <c r="AF608" i="20" s="1"/>
  <c r="AG608" i="20"/>
  <c r="AJ607" i="20"/>
  <c r="AF607" i="20" s="1"/>
  <c r="AG607" i="20"/>
  <c r="AJ606" i="20"/>
  <c r="AF606" i="20" s="1"/>
  <c r="AG606" i="20"/>
  <c r="AJ605" i="20"/>
  <c r="AF605" i="20" s="1"/>
  <c r="AJ604" i="20"/>
  <c r="AF604" i="20" s="1"/>
  <c r="AJ603" i="20"/>
  <c r="AF603" i="20" s="1"/>
  <c r="AJ602" i="20"/>
  <c r="AF602" i="20" s="1"/>
  <c r="AJ601" i="20"/>
  <c r="AF601" i="20" s="1"/>
  <c r="AJ600" i="20"/>
  <c r="AF600" i="20" s="1"/>
  <c r="AJ599" i="20"/>
  <c r="AF599" i="20" s="1"/>
  <c r="AJ598" i="20"/>
  <c r="AF598" i="20" s="1"/>
  <c r="AG598" i="20"/>
  <c r="AJ597" i="20"/>
  <c r="AF597" i="20" s="1"/>
  <c r="AG597" i="20"/>
  <c r="AJ596" i="20"/>
  <c r="AF596" i="20" s="1"/>
  <c r="AG596" i="20"/>
  <c r="AJ595" i="20"/>
  <c r="AF595" i="20" s="1"/>
  <c r="AG595" i="20"/>
  <c r="AJ594" i="20"/>
  <c r="AF594" i="20" s="1"/>
  <c r="AG594" i="20"/>
  <c r="AJ593" i="20"/>
  <c r="AF593" i="20" s="1"/>
  <c r="AG593" i="20"/>
  <c r="AJ592" i="20"/>
  <c r="AF592" i="20" s="1"/>
  <c r="AG592" i="20"/>
  <c r="AJ591" i="20"/>
  <c r="AF591" i="20" s="1"/>
  <c r="AJ590" i="20"/>
  <c r="AF590" i="20" s="1"/>
  <c r="AJ589" i="20"/>
  <c r="AF589" i="20" s="1"/>
  <c r="AJ588" i="20"/>
  <c r="AF588" i="20" s="1"/>
  <c r="AJ587" i="20"/>
  <c r="AF587" i="20" s="1"/>
  <c r="AJ586" i="20"/>
  <c r="AF586" i="20" s="1"/>
  <c r="AJ585" i="20"/>
  <c r="AF585" i="20" s="1"/>
  <c r="AJ584" i="20"/>
  <c r="AF584" i="20" s="1"/>
  <c r="AG584" i="20"/>
  <c r="AJ583" i="20"/>
  <c r="AF583" i="20" s="1"/>
  <c r="AG583" i="20"/>
  <c r="AJ582" i="20"/>
  <c r="AF582" i="20" s="1"/>
  <c r="AG582" i="20"/>
  <c r="AJ581" i="20"/>
  <c r="AF581" i="20" s="1"/>
  <c r="AG581" i="20"/>
  <c r="AJ580" i="20"/>
  <c r="AF580" i="20" s="1"/>
  <c r="AG580" i="20"/>
  <c r="AJ579" i="20"/>
  <c r="AF579" i="20" s="1"/>
  <c r="AG579" i="20"/>
  <c r="AJ578" i="20"/>
  <c r="AF578" i="20" s="1"/>
  <c r="AG578" i="20"/>
  <c r="AJ577" i="20"/>
  <c r="AF577" i="20" s="1"/>
  <c r="AJ576" i="20"/>
  <c r="AF576" i="20" s="1"/>
  <c r="AJ575" i="20"/>
  <c r="AF575" i="20" s="1"/>
  <c r="AJ574" i="20"/>
  <c r="AF574" i="20" s="1"/>
  <c r="AJ573" i="20"/>
  <c r="AF573" i="20" s="1"/>
  <c r="AJ572" i="20"/>
  <c r="AF572" i="20" s="1"/>
  <c r="AJ571" i="20"/>
  <c r="AF571" i="20" s="1"/>
  <c r="AJ570" i="20"/>
  <c r="AF570" i="20" s="1"/>
  <c r="AG570" i="20"/>
  <c r="AJ569" i="20"/>
  <c r="AF569" i="20" s="1"/>
  <c r="AG569" i="20"/>
  <c r="AJ568" i="20"/>
  <c r="AF568" i="20" s="1"/>
  <c r="AG568" i="20"/>
  <c r="AJ567" i="20"/>
  <c r="AF567" i="20" s="1"/>
  <c r="AG567" i="20"/>
  <c r="AJ566" i="20"/>
  <c r="AF566" i="20" s="1"/>
  <c r="AG566" i="20"/>
  <c r="AJ565" i="20"/>
  <c r="AF565" i="20" s="1"/>
  <c r="AG565" i="20"/>
  <c r="AJ564" i="20"/>
  <c r="AF564" i="20" s="1"/>
  <c r="AG564" i="20"/>
  <c r="AJ563" i="20"/>
  <c r="AF563" i="20" s="1"/>
  <c r="AJ562" i="20"/>
  <c r="AF562" i="20" s="1"/>
  <c r="AJ561" i="20"/>
  <c r="AF561" i="20" s="1"/>
  <c r="AJ560" i="20"/>
  <c r="AF560" i="20" s="1"/>
  <c r="AJ559" i="20"/>
  <c r="AF559" i="20" s="1"/>
  <c r="AJ558" i="20"/>
  <c r="AF558" i="20" s="1"/>
  <c r="AJ557" i="20"/>
  <c r="AF557" i="20" s="1"/>
  <c r="AJ556" i="20"/>
  <c r="AF556" i="20" s="1"/>
  <c r="AG556" i="20"/>
  <c r="AJ555" i="20"/>
  <c r="AF555" i="20" s="1"/>
  <c r="AG555" i="20"/>
  <c r="AJ554" i="20"/>
  <c r="AF554" i="20" s="1"/>
  <c r="AG554" i="20"/>
  <c r="AJ553" i="20"/>
  <c r="AF553" i="20" s="1"/>
  <c r="AG553" i="20"/>
  <c r="AJ552" i="20"/>
  <c r="AF552" i="20" s="1"/>
  <c r="AG552" i="20"/>
  <c r="AJ551" i="20"/>
  <c r="AF551" i="20" s="1"/>
  <c r="AG551" i="20"/>
  <c r="AJ550" i="20"/>
  <c r="AF550" i="20" s="1"/>
  <c r="AG550" i="20"/>
  <c r="AJ549" i="20"/>
  <c r="AF549" i="20" s="1"/>
  <c r="AJ548" i="20"/>
  <c r="AF548" i="20" s="1"/>
  <c r="AJ547" i="20"/>
  <c r="AF547" i="20" s="1"/>
  <c r="AJ546" i="20"/>
  <c r="AF546" i="20" s="1"/>
  <c r="AJ545" i="20"/>
  <c r="AF545" i="20" s="1"/>
  <c r="AJ544" i="20"/>
  <c r="AF544" i="20" s="1"/>
  <c r="AJ543" i="20"/>
  <c r="AF543" i="20" s="1"/>
  <c r="AJ542" i="20"/>
  <c r="AF542" i="20" s="1"/>
  <c r="AG542" i="20"/>
  <c r="AJ541" i="20"/>
  <c r="AF541" i="20" s="1"/>
  <c r="AG541" i="20"/>
  <c r="AJ540" i="20"/>
  <c r="AF540" i="20" s="1"/>
  <c r="AG540" i="20"/>
  <c r="AJ539" i="20"/>
  <c r="AF539" i="20" s="1"/>
  <c r="AG539" i="20"/>
  <c r="AJ538" i="20"/>
  <c r="AF538" i="20" s="1"/>
  <c r="AG538" i="20"/>
  <c r="AJ537" i="20"/>
  <c r="AF537" i="20" s="1"/>
  <c r="AG537" i="20"/>
  <c r="AJ536" i="20"/>
  <c r="AF536" i="20" s="1"/>
  <c r="AG536" i="20"/>
  <c r="AJ535" i="20"/>
  <c r="AF535" i="20" s="1"/>
  <c r="AJ534" i="20"/>
  <c r="AF534" i="20" s="1"/>
  <c r="AJ533" i="20"/>
  <c r="AF533" i="20" s="1"/>
  <c r="AJ532" i="20"/>
  <c r="AF532" i="20" s="1"/>
  <c r="AJ531" i="20"/>
  <c r="AF531" i="20" s="1"/>
  <c r="AJ530" i="20"/>
  <c r="AF530" i="20" s="1"/>
  <c r="AJ529" i="20"/>
  <c r="AF529" i="20" s="1"/>
  <c r="AJ528" i="20"/>
  <c r="AF528" i="20" s="1"/>
  <c r="AG528" i="20"/>
  <c r="AJ527" i="20"/>
  <c r="AF527" i="20" s="1"/>
  <c r="AG527" i="20"/>
  <c r="AJ526" i="20"/>
  <c r="AF526" i="20" s="1"/>
  <c r="AG526" i="20"/>
  <c r="AJ525" i="20"/>
  <c r="AF525" i="20" s="1"/>
  <c r="AG525" i="20"/>
  <c r="AJ524" i="20"/>
  <c r="AF524" i="20" s="1"/>
  <c r="AG524" i="20"/>
  <c r="AJ523" i="20"/>
  <c r="AF523" i="20" s="1"/>
  <c r="AG523" i="20"/>
  <c r="AJ522" i="20"/>
  <c r="AF522" i="20" s="1"/>
  <c r="AG522" i="20"/>
  <c r="AJ521" i="20"/>
  <c r="AF521" i="20" s="1"/>
  <c r="AJ520" i="20"/>
  <c r="AF520" i="20" s="1"/>
  <c r="AJ519" i="20"/>
  <c r="AF519" i="20" s="1"/>
  <c r="AJ518" i="20"/>
  <c r="AF518" i="20" s="1"/>
  <c r="AJ517" i="20"/>
  <c r="AF517" i="20" s="1"/>
  <c r="AJ516" i="20"/>
  <c r="AF516" i="20" s="1"/>
  <c r="AJ515" i="20"/>
  <c r="AF515" i="20" s="1"/>
  <c r="AJ514" i="20"/>
  <c r="AF514" i="20" s="1"/>
  <c r="AG514" i="20"/>
  <c r="AJ513" i="20"/>
  <c r="AF513" i="20" s="1"/>
  <c r="AG513" i="20"/>
  <c r="AJ512" i="20"/>
  <c r="AF512" i="20" s="1"/>
  <c r="AG512" i="20"/>
  <c r="AJ511" i="20"/>
  <c r="AF511" i="20" s="1"/>
  <c r="AG511" i="20"/>
  <c r="AJ510" i="20"/>
  <c r="AF510" i="20" s="1"/>
  <c r="AG510" i="20"/>
  <c r="AJ509" i="20"/>
  <c r="AF509" i="20" s="1"/>
  <c r="AG509" i="20"/>
  <c r="AJ508" i="20"/>
  <c r="AF508" i="20" s="1"/>
  <c r="AG508" i="20"/>
  <c r="AG500" i="20"/>
  <c r="AG499" i="20"/>
  <c r="AJ498" i="20"/>
  <c r="AF498" i="20" s="1"/>
  <c r="AG498" i="20"/>
  <c r="AJ497" i="20"/>
  <c r="AF497" i="20" s="1"/>
  <c r="AG497" i="20"/>
  <c r="AJ496" i="20"/>
  <c r="AF496" i="20" s="1"/>
  <c r="AG496" i="20"/>
  <c r="AJ495" i="20"/>
  <c r="AF495" i="20" s="1"/>
  <c r="AG495" i="20"/>
  <c r="AJ494" i="20"/>
  <c r="AF494" i="20" s="1"/>
  <c r="AG494" i="20"/>
  <c r="AG486" i="20"/>
  <c r="AG485" i="20"/>
  <c r="AJ484" i="20"/>
  <c r="AF484" i="20" s="1"/>
  <c r="AG484" i="20"/>
  <c r="AJ483" i="20"/>
  <c r="AF483" i="20" s="1"/>
  <c r="AG483" i="20"/>
  <c r="AJ482" i="20"/>
  <c r="AF482" i="20" s="1"/>
  <c r="AG482" i="20"/>
  <c r="AJ481" i="20"/>
  <c r="AF481" i="20" s="1"/>
  <c r="AG481" i="20"/>
  <c r="AJ480" i="20"/>
  <c r="AF480" i="20" s="1"/>
  <c r="AG480" i="20"/>
  <c r="AG472" i="20"/>
  <c r="AG471" i="20"/>
  <c r="AJ470" i="20"/>
  <c r="AF470" i="20" s="1"/>
  <c r="AG470" i="20"/>
  <c r="AJ469" i="20"/>
  <c r="AF469" i="20" s="1"/>
  <c r="AG469" i="20"/>
  <c r="AJ468" i="20"/>
  <c r="AF468" i="20" s="1"/>
  <c r="AG468" i="20"/>
  <c r="AJ467" i="20"/>
  <c r="AF467" i="20" s="1"/>
  <c r="AG467" i="20"/>
  <c r="AJ466" i="20"/>
  <c r="AF466" i="20" s="1"/>
  <c r="AG466" i="20"/>
  <c r="AJ458" i="20"/>
  <c r="AF458" i="20" s="1"/>
  <c r="AG458" i="20"/>
  <c r="AJ457" i="20"/>
  <c r="AF457" i="20" s="1"/>
  <c r="AG457" i="20"/>
  <c r="AJ456" i="20"/>
  <c r="AF456" i="20" s="1"/>
  <c r="AG456" i="20"/>
  <c r="AJ455" i="20"/>
  <c r="AF455" i="20" s="1"/>
  <c r="AG455" i="20"/>
  <c r="AJ454" i="20"/>
  <c r="AF454" i="20" s="1"/>
  <c r="AG454" i="20"/>
  <c r="AJ453" i="20"/>
  <c r="AF453" i="20" s="1"/>
  <c r="AG453" i="20"/>
  <c r="AJ452" i="20"/>
  <c r="AF452" i="20" s="1"/>
  <c r="AG452" i="20"/>
  <c r="AJ451" i="20"/>
  <c r="AF451" i="20" s="1"/>
  <c r="AJ450" i="20"/>
  <c r="AF450" i="20" s="1"/>
  <c r="AJ449" i="20"/>
  <c r="AF449" i="20" s="1"/>
  <c r="AJ448" i="20"/>
  <c r="AF448" i="20" s="1"/>
  <c r="AJ447" i="20"/>
  <c r="AF447" i="20" s="1"/>
  <c r="AJ446" i="20"/>
  <c r="AF446" i="20" s="1"/>
  <c r="AJ445" i="20"/>
  <c r="AF445" i="20" s="1"/>
  <c r="AJ444" i="20"/>
  <c r="AF444" i="20" s="1"/>
  <c r="AG444" i="20"/>
  <c r="AJ443" i="20"/>
  <c r="AF443" i="20" s="1"/>
  <c r="AG443" i="20"/>
  <c r="AJ442" i="20"/>
  <c r="AF442" i="20" s="1"/>
  <c r="AG442" i="20"/>
  <c r="AJ441" i="20"/>
  <c r="AF441" i="20" s="1"/>
  <c r="AG441" i="20"/>
  <c r="AJ440" i="20"/>
  <c r="AF440" i="20" s="1"/>
  <c r="AG440" i="20"/>
  <c r="AJ439" i="20"/>
  <c r="AF439" i="20" s="1"/>
  <c r="AG439" i="20"/>
  <c r="AJ438" i="20"/>
  <c r="AF438" i="20" s="1"/>
  <c r="AG438" i="20"/>
  <c r="AJ437" i="20"/>
  <c r="AF437" i="20" s="1"/>
  <c r="AJ436" i="20"/>
  <c r="AF436" i="20" s="1"/>
  <c r="AJ435" i="20"/>
  <c r="AF435" i="20" s="1"/>
  <c r="AJ434" i="20"/>
  <c r="AF434" i="20" s="1"/>
  <c r="AJ433" i="20"/>
  <c r="AF433" i="20" s="1"/>
  <c r="AJ432" i="20"/>
  <c r="AF432" i="20" s="1"/>
  <c r="AJ431" i="20"/>
  <c r="AF431" i="20" s="1"/>
  <c r="AJ430" i="20"/>
  <c r="AF430" i="20" s="1"/>
  <c r="AG430" i="20"/>
  <c r="AJ429" i="20"/>
  <c r="AF429" i="20" s="1"/>
  <c r="AG429" i="20"/>
  <c r="AJ428" i="20"/>
  <c r="AF428" i="20" s="1"/>
  <c r="AG428" i="20"/>
  <c r="AJ427" i="20"/>
  <c r="AF427" i="20" s="1"/>
  <c r="AG427" i="20"/>
  <c r="AJ426" i="20"/>
  <c r="AF426" i="20" s="1"/>
  <c r="AG426" i="20"/>
  <c r="AJ425" i="20"/>
  <c r="AF425" i="20" s="1"/>
  <c r="AG425" i="20"/>
  <c r="AJ424" i="20"/>
  <c r="AF424" i="20" s="1"/>
  <c r="AG424" i="20"/>
  <c r="AJ423" i="20"/>
  <c r="AF423" i="20" s="1"/>
  <c r="AJ422" i="20"/>
  <c r="AF422" i="20" s="1"/>
  <c r="AJ421" i="20"/>
  <c r="AF421" i="20" s="1"/>
  <c r="AJ420" i="20"/>
  <c r="AF420" i="20" s="1"/>
  <c r="AJ419" i="20"/>
  <c r="AF419" i="20" s="1"/>
  <c r="AJ418" i="20"/>
  <c r="AF418" i="20" s="1"/>
  <c r="AJ417" i="20"/>
  <c r="AF417" i="20" s="1"/>
  <c r="AJ416" i="20"/>
  <c r="AF416" i="20" s="1"/>
  <c r="AG416" i="20"/>
  <c r="AJ415" i="20"/>
  <c r="AF415" i="20" s="1"/>
  <c r="AG415" i="20"/>
  <c r="AJ414" i="20"/>
  <c r="AF414" i="20" s="1"/>
  <c r="AG414" i="20"/>
  <c r="AJ413" i="20"/>
  <c r="AF413" i="20" s="1"/>
  <c r="AG413" i="20"/>
  <c r="AJ412" i="20"/>
  <c r="AF412" i="20" s="1"/>
  <c r="AG412" i="20"/>
  <c r="AJ411" i="20"/>
  <c r="AF411" i="20" s="1"/>
  <c r="AG411" i="20"/>
  <c r="AJ410" i="20"/>
  <c r="AF410" i="20" s="1"/>
  <c r="AG410" i="20"/>
  <c r="AJ409" i="20"/>
  <c r="AF409" i="20" s="1"/>
  <c r="AJ408" i="20"/>
  <c r="AF408" i="20" s="1"/>
  <c r="AJ407" i="20"/>
  <c r="AF407" i="20" s="1"/>
  <c r="AJ406" i="20"/>
  <c r="AF406" i="20" s="1"/>
  <c r="AJ405" i="20"/>
  <c r="AF405" i="20" s="1"/>
  <c r="AJ404" i="20"/>
  <c r="AF404" i="20" s="1"/>
  <c r="AJ403" i="20"/>
  <c r="AF403" i="20" s="1"/>
  <c r="AJ402" i="20"/>
  <c r="AF402" i="20" s="1"/>
  <c r="AG402" i="20"/>
  <c r="AJ401" i="20"/>
  <c r="AF401" i="20" s="1"/>
  <c r="AG401" i="20"/>
  <c r="AJ400" i="20"/>
  <c r="AF400" i="20" s="1"/>
  <c r="AG400" i="20"/>
  <c r="AG399" i="20"/>
  <c r="AJ398" i="20"/>
  <c r="AF398" i="20" s="1"/>
  <c r="AG398" i="20"/>
  <c r="AJ397" i="20"/>
  <c r="AF397" i="20" s="1"/>
  <c r="AG397" i="20"/>
  <c r="AJ396" i="20"/>
  <c r="AF396" i="20" s="1"/>
  <c r="AG396" i="20"/>
  <c r="AJ395" i="20"/>
  <c r="AF395" i="20" s="1"/>
  <c r="AJ394" i="20"/>
  <c r="AF394" i="20" s="1"/>
  <c r="AJ393" i="20"/>
  <c r="AF393" i="20" s="1"/>
  <c r="AJ392" i="20"/>
  <c r="AF392" i="20" s="1"/>
  <c r="AJ391" i="20"/>
  <c r="AF391" i="20" s="1"/>
  <c r="AJ390" i="20"/>
  <c r="AF390" i="20" s="1"/>
  <c r="AJ389" i="20"/>
  <c r="AF389" i="20" s="1"/>
  <c r="AJ388" i="20"/>
  <c r="AF388" i="20" s="1"/>
  <c r="AG388" i="20"/>
  <c r="AJ387" i="20"/>
  <c r="AF387" i="20" s="1"/>
  <c r="AG387" i="20"/>
  <c r="AJ386" i="20"/>
  <c r="AF386" i="20" s="1"/>
  <c r="AG386" i="20"/>
  <c r="AJ385" i="20"/>
  <c r="AF385" i="20" s="1"/>
  <c r="AG385" i="20"/>
  <c r="AJ384" i="20"/>
  <c r="AF384" i="20" s="1"/>
  <c r="AG384" i="20"/>
  <c r="AJ383" i="20"/>
  <c r="AF383" i="20" s="1"/>
  <c r="AG383" i="20"/>
  <c r="AJ382" i="20"/>
  <c r="AF382" i="20" s="1"/>
  <c r="AG382" i="20"/>
  <c r="AJ381" i="20"/>
  <c r="AF381" i="20" s="1"/>
  <c r="AJ380" i="20"/>
  <c r="AF380" i="20" s="1"/>
  <c r="AJ379" i="20"/>
  <c r="AF379" i="20" s="1"/>
  <c r="AJ378" i="20"/>
  <c r="AF378" i="20" s="1"/>
  <c r="AJ377" i="20"/>
  <c r="AF377" i="20" s="1"/>
  <c r="AJ376" i="20"/>
  <c r="AF376" i="20" s="1"/>
  <c r="AJ375" i="20"/>
  <c r="AF375" i="20" s="1"/>
  <c r="AJ374" i="20"/>
  <c r="AF374" i="20" s="1"/>
  <c r="AG374" i="20"/>
  <c r="AJ373" i="20"/>
  <c r="AF373" i="20" s="1"/>
  <c r="AG373" i="20"/>
  <c r="AJ372" i="20"/>
  <c r="AF372" i="20" s="1"/>
  <c r="AG372" i="20"/>
  <c r="AJ371" i="20"/>
  <c r="AF371" i="20" s="1"/>
  <c r="AG371" i="20"/>
  <c r="AJ370" i="20"/>
  <c r="AF370" i="20" s="1"/>
  <c r="AG370" i="20"/>
  <c r="AJ369" i="20"/>
  <c r="AF369" i="20" s="1"/>
  <c r="AG369" i="20"/>
  <c r="AJ368" i="20"/>
  <c r="AF368" i="20" s="1"/>
  <c r="AG368" i="20"/>
  <c r="AJ367" i="20"/>
  <c r="AF367" i="20" s="1"/>
  <c r="AJ366" i="20"/>
  <c r="AF366" i="20" s="1"/>
  <c r="AJ365" i="20"/>
  <c r="AF365" i="20" s="1"/>
  <c r="AJ364" i="20"/>
  <c r="AF364" i="20" s="1"/>
  <c r="AJ363" i="20"/>
  <c r="AF363" i="20" s="1"/>
  <c r="AJ362" i="20"/>
  <c r="AF362" i="20" s="1"/>
  <c r="AJ361" i="20"/>
  <c r="AF361" i="20" s="1"/>
  <c r="AJ360" i="20"/>
  <c r="AF360" i="20" s="1"/>
  <c r="AG360" i="20"/>
  <c r="AJ359" i="20"/>
  <c r="AF359" i="20" s="1"/>
  <c r="AG359" i="20"/>
  <c r="AJ358" i="20"/>
  <c r="AF358" i="20" s="1"/>
  <c r="AG358" i="20"/>
  <c r="AJ357" i="20"/>
  <c r="AF357" i="20" s="1"/>
  <c r="AG357" i="20"/>
  <c r="AJ356" i="20"/>
  <c r="AF356" i="20" s="1"/>
  <c r="AG356" i="20"/>
  <c r="AJ355" i="20"/>
  <c r="AF355" i="20" s="1"/>
  <c r="AG355" i="20"/>
  <c r="AJ354" i="20"/>
  <c r="AF354" i="20" s="1"/>
  <c r="AG354" i="20"/>
  <c r="AJ353" i="20"/>
  <c r="AF353" i="20" s="1"/>
  <c r="AJ352" i="20"/>
  <c r="AF352" i="20" s="1"/>
  <c r="AJ351" i="20"/>
  <c r="AF351" i="20" s="1"/>
  <c r="AJ350" i="20"/>
  <c r="AF350" i="20" s="1"/>
  <c r="AJ349" i="20"/>
  <c r="AF349" i="20" s="1"/>
  <c r="AJ348" i="20"/>
  <c r="AF348" i="20" s="1"/>
  <c r="AJ347" i="20"/>
  <c r="AF347" i="20" s="1"/>
  <c r="AJ346" i="20"/>
  <c r="AF346" i="20" s="1"/>
  <c r="AG346" i="20"/>
  <c r="AJ345" i="20"/>
  <c r="AF345" i="20" s="1"/>
  <c r="AG345" i="20"/>
  <c r="AJ344" i="20"/>
  <c r="AF344" i="20" s="1"/>
  <c r="AG344" i="20"/>
  <c r="AJ343" i="20"/>
  <c r="AF343" i="20" s="1"/>
  <c r="AG343" i="20"/>
  <c r="AJ342" i="20"/>
  <c r="AF342" i="20" s="1"/>
  <c r="AG342" i="20"/>
  <c r="AJ341" i="20"/>
  <c r="AF341" i="20" s="1"/>
  <c r="AG341" i="20"/>
  <c r="AJ340" i="20"/>
  <c r="AF340" i="20" s="1"/>
  <c r="AG340" i="20"/>
  <c r="AJ339" i="20"/>
  <c r="AF339" i="20" s="1"/>
  <c r="AJ338" i="20"/>
  <c r="AF338" i="20" s="1"/>
  <c r="AJ337" i="20"/>
  <c r="AF337" i="20" s="1"/>
  <c r="AJ336" i="20"/>
  <c r="AF336" i="20" s="1"/>
  <c r="AJ335" i="20"/>
  <c r="AF335" i="20" s="1"/>
  <c r="AJ334" i="20"/>
  <c r="AF334" i="20" s="1"/>
  <c r="AJ333" i="20"/>
  <c r="AF333" i="20" s="1"/>
  <c r="AJ332" i="20"/>
  <c r="AF332" i="20" s="1"/>
  <c r="AG332" i="20"/>
  <c r="AJ331" i="20"/>
  <c r="AF331" i="20" s="1"/>
  <c r="AG331" i="20"/>
  <c r="AJ330" i="20"/>
  <c r="AF330" i="20" s="1"/>
  <c r="AG330" i="20"/>
  <c r="AJ329" i="20"/>
  <c r="AF329" i="20" s="1"/>
  <c r="AG329" i="20"/>
  <c r="AJ328" i="20"/>
  <c r="AF328" i="20" s="1"/>
  <c r="AG328" i="20"/>
  <c r="AJ327" i="20"/>
  <c r="AF327" i="20" s="1"/>
  <c r="AG327" i="20"/>
  <c r="AJ326" i="20"/>
  <c r="AF326" i="20" s="1"/>
  <c r="AG326" i="20"/>
  <c r="AJ325" i="20"/>
  <c r="AF325" i="20" s="1"/>
  <c r="AJ324" i="20"/>
  <c r="AF324" i="20" s="1"/>
  <c r="AJ323" i="20"/>
  <c r="AF323" i="20" s="1"/>
  <c r="AJ322" i="20"/>
  <c r="AF322" i="20" s="1"/>
  <c r="AJ321" i="20"/>
  <c r="AF321" i="20" s="1"/>
  <c r="AJ320" i="20"/>
  <c r="AF320" i="20" s="1"/>
  <c r="AJ319" i="20"/>
  <c r="AF319" i="20" s="1"/>
  <c r="AJ318" i="20"/>
  <c r="AF318" i="20" s="1"/>
  <c r="AG318" i="20"/>
  <c r="AJ317" i="20"/>
  <c r="AF317" i="20" s="1"/>
  <c r="AG317" i="20"/>
  <c r="AJ316" i="20"/>
  <c r="AF316" i="20" s="1"/>
  <c r="AG316" i="20"/>
  <c r="AJ315" i="20"/>
  <c r="AF315" i="20" s="1"/>
  <c r="AG315" i="20"/>
  <c r="AJ314" i="20"/>
  <c r="AF314" i="20" s="1"/>
  <c r="AG314" i="20"/>
  <c r="AJ313" i="20"/>
  <c r="AF313" i="20" s="1"/>
  <c r="AG313" i="20"/>
  <c r="AJ312" i="20"/>
  <c r="AF312" i="20" s="1"/>
  <c r="AG312" i="20"/>
  <c r="AJ311" i="20"/>
  <c r="AF311" i="20" s="1"/>
  <c r="AJ310" i="20"/>
  <c r="AF310" i="20" s="1"/>
  <c r="AJ309" i="20"/>
  <c r="AF309" i="20" s="1"/>
  <c r="AJ308" i="20"/>
  <c r="AF308" i="20" s="1"/>
  <c r="AJ307" i="20"/>
  <c r="AF307" i="20" s="1"/>
  <c r="AJ306" i="20"/>
  <c r="AF306" i="20" s="1"/>
  <c r="AJ305" i="20"/>
  <c r="AF305" i="20" s="1"/>
  <c r="AJ304" i="20"/>
  <c r="AF304" i="20" s="1"/>
  <c r="AG304" i="20"/>
  <c r="AJ303" i="20"/>
  <c r="AF303" i="20" s="1"/>
  <c r="AG303" i="20"/>
  <c r="AJ302" i="20"/>
  <c r="AF302" i="20" s="1"/>
  <c r="AG302" i="20"/>
  <c r="AJ301" i="20"/>
  <c r="AF301" i="20" s="1"/>
  <c r="AG301" i="20"/>
  <c r="AJ300" i="20"/>
  <c r="AF300" i="20" s="1"/>
  <c r="AG300" i="20"/>
  <c r="AJ299" i="20"/>
  <c r="AF299" i="20" s="1"/>
  <c r="AG299" i="20"/>
  <c r="AJ298" i="20"/>
  <c r="AF298" i="20" s="1"/>
  <c r="AG298" i="20"/>
  <c r="AJ297" i="20"/>
  <c r="AF297" i="20" s="1"/>
  <c r="AJ296" i="20"/>
  <c r="AF296" i="20" s="1"/>
  <c r="AJ295" i="20"/>
  <c r="AF295" i="20" s="1"/>
  <c r="AJ294" i="20"/>
  <c r="AF294" i="20" s="1"/>
  <c r="AJ293" i="20"/>
  <c r="AF293" i="20" s="1"/>
  <c r="AJ292" i="20"/>
  <c r="AF292" i="20" s="1"/>
  <c r="AJ291" i="20"/>
  <c r="AF291" i="20" s="1"/>
  <c r="AJ290" i="20"/>
  <c r="AF290" i="20" s="1"/>
  <c r="AG290" i="20"/>
  <c r="AJ289" i="20"/>
  <c r="AF289" i="20" s="1"/>
  <c r="AG289" i="20"/>
  <c r="AJ288" i="20"/>
  <c r="AF288" i="20" s="1"/>
  <c r="AG288" i="20"/>
  <c r="AJ287" i="20"/>
  <c r="AF287" i="20" s="1"/>
  <c r="AG287" i="20"/>
  <c r="AJ286" i="20"/>
  <c r="AF286" i="20" s="1"/>
  <c r="AG286" i="20"/>
  <c r="AJ285" i="20"/>
  <c r="AF285" i="20" s="1"/>
  <c r="AG285" i="20"/>
  <c r="AJ284" i="20"/>
  <c r="AF284" i="20" s="1"/>
  <c r="AG284" i="20"/>
  <c r="AJ283" i="20"/>
  <c r="AF283" i="20" s="1"/>
  <c r="AJ282" i="20"/>
  <c r="AF282" i="20" s="1"/>
  <c r="AJ281" i="20"/>
  <c r="AF281" i="20" s="1"/>
  <c r="AJ280" i="20"/>
  <c r="AF280" i="20" s="1"/>
  <c r="AJ279" i="20"/>
  <c r="AF279" i="20" s="1"/>
  <c r="AJ278" i="20"/>
  <c r="AF278" i="20" s="1"/>
  <c r="AJ277" i="20"/>
  <c r="AF277" i="20" s="1"/>
  <c r="AJ276" i="20"/>
  <c r="AF276" i="20" s="1"/>
  <c r="AG276" i="20"/>
  <c r="AJ275" i="20"/>
  <c r="AF275" i="20" s="1"/>
  <c r="AG275" i="20"/>
  <c r="AJ274" i="20"/>
  <c r="AF274" i="20" s="1"/>
  <c r="AG274" i="20"/>
  <c r="AJ273" i="20"/>
  <c r="AF273" i="20" s="1"/>
  <c r="AG273" i="20"/>
  <c r="AJ272" i="20"/>
  <c r="AF272" i="20" s="1"/>
  <c r="AG272" i="20"/>
  <c r="AJ271" i="20"/>
  <c r="AF271" i="20" s="1"/>
  <c r="AG271" i="20"/>
  <c r="AJ270" i="20"/>
  <c r="AF270" i="20" s="1"/>
  <c r="AG270" i="20"/>
  <c r="AJ269" i="20"/>
  <c r="AF269" i="20" s="1"/>
  <c r="AJ268" i="20"/>
  <c r="AF268" i="20" s="1"/>
  <c r="AJ267" i="20"/>
  <c r="AF267" i="20" s="1"/>
  <c r="AJ266" i="20"/>
  <c r="AF266" i="20" s="1"/>
  <c r="AJ265" i="20"/>
  <c r="AF265" i="20" s="1"/>
  <c r="AJ264" i="20"/>
  <c r="AF264" i="20" s="1"/>
  <c r="AJ263" i="20"/>
  <c r="AF263" i="20" s="1"/>
  <c r="AJ262" i="20"/>
  <c r="AF262" i="20" s="1"/>
  <c r="AG262" i="20"/>
  <c r="AJ261" i="20"/>
  <c r="AF261" i="20" s="1"/>
  <c r="AG261" i="20"/>
  <c r="AJ260" i="20"/>
  <c r="AF260" i="20" s="1"/>
  <c r="AG260" i="20"/>
  <c r="AJ259" i="20"/>
  <c r="AF259" i="20" s="1"/>
  <c r="AG259" i="20"/>
  <c r="AJ258" i="20"/>
  <c r="AF258" i="20" s="1"/>
  <c r="AG258" i="20"/>
  <c r="AJ257" i="20"/>
  <c r="AF257" i="20" s="1"/>
  <c r="AG257" i="20"/>
  <c r="AJ256" i="20"/>
  <c r="AF256" i="20" s="1"/>
  <c r="AG256" i="20"/>
  <c r="AJ255" i="20"/>
  <c r="AF255" i="20" s="1"/>
  <c r="AJ254" i="20"/>
  <c r="AF254" i="20" s="1"/>
  <c r="AJ253" i="20"/>
  <c r="AF253" i="20" s="1"/>
  <c r="AJ252" i="20"/>
  <c r="AF252" i="20" s="1"/>
  <c r="AJ251" i="20"/>
  <c r="AF251" i="20" s="1"/>
  <c r="AJ250" i="20"/>
  <c r="AF250" i="20" s="1"/>
  <c r="AJ249" i="20"/>
  <c r="AF249" i="20" s="1"/>
  <c r="AJ248" i="20"/>
  <c r="AF248" i="20" s="1"/>
  <c r="AG248" i="20"/>
  <c r="AJ247" i="20"/>
  <c r="AF247" i="20" s="1"/>
  <c r="AG247" i="20"/>
  <c r="AJ246" i="20"/>
  <c r="AF246" i="20" s="1"/>
  <c r="AG246" i="20"/>
  <c r="AJ245" i="20"/>
  <c r="AF245" i="20" s="1"/>
  <c r="AG245" i="20"/>
  <c r="AJ244" i="20"/>
  <c r="AF244" i="20" s="1"/>
  <c r="AG244" i="20"/>
  <c r="AJ243" i="20"/>
  <c r="AF243" i="20" s="1"/>
  <c r="AG243" i="20"/>
  <c r="AJ242" i="20"/>
  <c r="AF242" i="20" s="1"/>
  <c r="AG242" i="20"/>
  <c r="AJ241" i="20"/>
  <c r="AF241" i="20" s="1"/>
  <c r="AJ240" i="20"/>
  <c r="AF240" i="20" s="1"/>
  <c r="AJ239" i="20"/>
  <c r="AF239" i="20" s="1"/>
  <c r="AJ238" i="20"/>
  <c r="AF238" i="20" s="1"/>
  <c r="AJ237" i="20"/>
  <c r="AF237" i="20" s="1"/>
  <c r="AJ236" i="20"/>
  <c r="AF236" i="20" s="1"/>
  <c r="AJ235" i="20"/>
  <c r="AF235" i="20" s="1"/>
  <c r="AJ234" i="20"/>
  <c r="AF234" i="20" s="1"/>
  <c r="AG234" i="20"/>
  <c r="AJ233" i="20"/>
  <c r="AF233" i="20" s="1"/>
  <c r="AG233" i="20"/>
  <c r="AJ232" i="20"/>
  <c r="AF232" i="20" s="1"/>
  <c r="AG232" i="20"/>
  <c r="AJ231" i="20"/>
  <c r="AF231" i="20" s="1"/>
  <c r="AG231" i="20"/>
  <c r="AJ230" i="20"/>
  <c r="AF230" i="20" s="1"/>
  <c r="AJ229" i="20"/>
  <c r="AF229" i="20" s="1"/>
  <c r="AG229" i="20"/>
  <c r="AJ228" i="20"/>
  <c r="AF228" i="20" s="1"/>
  <c r="AG228" i="20"/>
  <c r="AJ227" i="20"/>
  <c r="AF227" i="20" s="1"/>
  <c r="AJ226" i="20"/>
  <c r="AF226" i="20" s="1"/>
  <c r="AJ225" i="20"/>
  <c r="AF225" i="20" s="1"/>
  <c r="AJ224" i="20"/>
  <c r="AF224" i="20" s="1"/>
  <c r="AJ223" i="20"/>
  <c r="AF223" i="20" s="1"/>
  <c r="AJ222" i="20"/>
  <c r="AF222" i="20" s="1"/>
  <c r="AJ221" i="20"/>
  <c r="AF221" i="20" s="1"/>
  <c r="AJ220" i="20"/>
  <c r="AF220" i="20" s="1"/>
  <c r="AG220" i="20"/>
  <c r="AJ219" i="20"/>
  <c r="AF219" i="20" s="1"/>
  <c r="AG219" i="20"/>
  <c r="AJ218" i="20"/>
  <c r="AF218" i="20" s="1"/>
  <c r="AG218" i="20"/>
  <c r="AJ217" i="20"/>
  <c r="AF217" i="20" s="1"/>
  <c r="AG217" i="20"/>
  <c r="AJ216" i="20"/>
  <c r="AF216" i="20" s="1"/>
  <c r="AG216" i="20"/>
  <c r="AJ215" i="20"/>
  <c r="AF215" i="20" s="1"/>
  <c r="AG215" i="20"/>
  <c r="AJ214" i="20"/>
  <c r="AF214" i="20" s="1"/>
  <c r="AG214" i="20"/>
  <c r="AJ213" i="20"/>
  <c r="AF213" i="20" s="1"/>
  <c r="AJ212" i="20"/>
  <c r="AF212" i="20" s="1"/>
  <c r="AJ211" i="20"/>
  <c r="AF211" i="20" s="1"/>
  <c r="AJ210" i="20"/>
  <c r="AF210" i="20" s="1"/>
  <c r="AJ209" i="20"/>
  <c r="AF209" i="20" s="1"/>
  <c r="AJ208" i="20"/>
  <c r="AF208" i="20" s="1"/>
  <c r="AJ207" i="20"/>
  <c r="AF207" i="20" s="1"/>
  <c r="AJ206" i="20"/>
  <c r="AF206" i="20" s="1"/>
  <c r="AG206" i="20"/>
  <c r="AJ205" i="20"/>
  <c r="AF205" i="20" s="1"/>
  <c r="AG205" i="20"/>
  <c r="AJ204" i="20"/>
  <c r="AF204" i="20" s="1"/>
  <c r="AG204" i="20"/>
  <c r="AJ203" i="20"/>
  <c r="AF203" i="20" s="1"/>
  <c r="AG203" i="20"/>
  <c r="AJ202" i="20"/>
  <c r="AF202" i="20" s="1"/>
  <c r="AG202" i="20"/>
  <c r="AJ201" i="20"/>
  <c r="AF201" i="20" s="1"/>
  <c r="AG201" i="20"/>
  <c r="AJ200" i="20"/>
  <c r="AF200" i="20" s="1"/>
  <c r="AG200" i="20"/>
  <c r="AJ199" i="20"/>
  <c r="AF199" i="20" s="1"/>
  <c r="AJ198" i="20"/>
  <c r="AF198" i="20" s="1"/>
  <c r="AJ197" i="20"/>
  <c r="AF197" i="20" s="1"/>
  <c r="AJ196" i="20"/>
  <c r="AF196" i="20" s="1"/>
  <c r="AJ195" i="20"/>
  <c r="AF195" i="20" s="1"/>
  <c r="AJ194" i="20"/>
  <c r="AF194" i="20" s="1"/>
  <c r="AJ193" i="20"/>
  <c r="AF193" i="20" s="1"/>
  <c r="AJ192" i="20"/>
  <c r="AF192" i="20" s="1"/>
  <c r="AG192" i="20"/>
  <c r="AJ191" i="20"/>
  <c r="AF191" i="20" s="1"/>
  <c r="AG191" i="20"/>
  <c r="AJ190" i="20"/>
  <c r="AF190" i="20" s="1"/>
  <c r="AG190" i="20"/>
  <c r="AJ189" i="20"/>
  <c r="AF189" i="20" s="1"/>
  <c r="AG189" i="20"/>
  <c r="AJ188" i="20"/>
  <c r="AF188" i="20" s="1"/>
  <c r="AG188" i="20"/>
  <c r="AJ187" i="20"/>
  <c r="AF187" i="20" s="1"/>
  <c r="AG187" i="20"/>
  <c r="AJ186" i="20"/>
  <c r="AF186" i="20" s="1"/>
  <c r="AG186" i="20"/>
  <c r="AJ185" i="20"/>
  <c r="AF185" i="20" s="1"/>
  <c r="AJ184" i="20"/>
  <c r="AF184" i="20" s="1"/>
  <c r="AJ183" i="20"/>
  <c r="AF183" i="20" s="1"/>
  <c r="AJ182" i="20"/>
  <c r="AF182" i="20" s="1"/>
  <c r="AJ181" i="20"/>
  <c r="AF181" i="20" s="1"/>
  <c r="AJ180" i="20"/>
  <c r="AF180" i="20" s="1"/>
  <c r="AJ179" i="20"/>
  <c r="AF179" i="20" s="1"/>
  <c r="AJ178" i="20"/>
  <c r="AF178" i="20" s="1"/>
  <c r="AG178" i="20"/>
  <c r="AJ177" i="20"/>
  <c r="AF177" i="20" s="1"/>
  <c r="AG177" i="20"/>
  <c r="AJ176" i="20"/>
  <c r="AF176" i="20" s="1"/>
  <c r="AG176" i="20"/>
  <c r="AJ175" i="20"/>
  <c r="AF175" i="20" s="1"/>
  <c r="AG175" i="20"/>
  <c r="AJ174" i="20"/>
  <c r="AF174" i="20" s="1"/>
  <c r="AG174" i="20"/>
  <c r="AJ173" i="20"/>
  <c r="AF173" i="20" s="1"/>
  <c r="AG173" i="20"/>
  <c r="AJ172" i="20"/>
  <c r="AF172" i="20" s="1"/>
  <c r="AG172" i="20"/>
  <c r="AJ171" i="20"/>
  <c r="AF171" i="20" s="1"/>
  <c r="AJ170" i="20"/>
  <c r="AF170" i="20" s="1"/>
  <c r="AJ169" i="20"/>
  <c r="AF169" i="20" s="1"/>
  <c r="AJ168" i="20"/>
  <c r="AF168" i="20" s="1"/>
  <c r="AJ167" i="20"/>
  <c r="AF167" i="20" s="1"/>
  <c r="AJ166" i="20"/>
  <c r="AF166" i="20" s="1"/>
  <c r="AJ165" i="20"/>
  <c r="AF165" i="20" s="1"/>
  <c r="AJ164" i="20"/>
  <c r="AF164" i="20" s="1"/>
  <c r="AG164" i="20"/>
  <c r="AJ163" i="20"/>
  <c r="AF163" i="20" s="1"/>
  <c r="AG163" i="20"/>
  <c r="AJ162" i="20"/>
  <c r="AF162" i="20" s="1"/>
  <c r="AG162" i="20"/>
  <c r="AJ161" i="20"/>
  <c r="AF161" i="20" s="1"/>
  <c r="AG161" i="20"/>
  <c r="AG160" i="20"/>
  <c r="AJ159" i="20"/>
  <c r="AF159" i="20" s="1"/>
  <c r="AG159" i="20"/>
  <c r="AJ158" i="20"/>
  <c r="AF158" i="20" s="1"/>
  <c r="AG158" i="20"/>
  <c r="AJ157" i="20"/>
  <c r="AF157" i="20" s="1"/>
  <c r="AJ156" i="20"/>
  <c r="AF156" i="20" s="1"/>
  <c r="AJ155" i="20"/>
  <c r="AF155" i="20" s="1"/>
  <c r="AJ154" i="20"/>
  <c r="AF154" i="20" s="1"/>
  <c r="AJ153" i="20"/>
  <c r="AF153" i="20" s="1"/>
  <c r="AJ152" i="20"/>
  <c r="AF152" i="20" s="1"/>
  <c r="AJ151" i="20"/>
  <c r="AF151" i="20" s="1"/>
  <c r="AJ150" i="20"/>
  <c r="AF150" i="20" s="1"/>
  <c r="AG150" i="20"/>
  <c r="AJ149" i="20"/>
  <c r="AF149" i="20" s="1"/>
  <c r="AG149" i="20"/>
  <c r="AJ148" i="20"/>
  <c r="AF148" i="20" s="1"/>
  <c r="AG148" i="20"/>
  <c r="AJ147" i="20"/>
  <c r="AF147" i="20" s="1"/>
  <c r="AG147" i="20"/>
  <c r="AJ146" i="20"/>
  <c r="AF146" i="20" s="1"/>
  <c r="AG146" i="20"/>
  <c r="AJ145" i="20"/>
  <c r="AF145" i="20" s="1"/>
  <c r="AG145" i="20"/>
  <c r="AJ144" i="20"/>
  <c r="AF144" i="20" s="1"/>
  <c r="AG144" i="20"/>
  <c r="AJ143" i="20"/>
  <c r="AF143" i="20" s="1"/>
  <c r="AJ142" i="20"/>
  <c r="AF142" i="20" s="1"/>
  <c r="AJ141" i="20"/>
  <c r="AF141" i="20" s="1"/>
  <c r="AJ140" i="20"/>
  <c r="AF140" i="20" s="1"/>
  <c r="AJ139" i="20"/>
  <c r="AF139" i="20" s="1"/>
  <c r="AJ138" i="20"/>
  <c r="AF138" i="20" s="1"/>
  <c r="AJ137" i="20"/>
  <c r="AF137" i="20" s="1"/>
  <c r="AJ136" i="20"/>
  <c r="AF136" i="20" s="1"/>
  <c r="AG136" i="20"/>
  <c r="AJ135" i="20"/>
  <c r="AF135" i="20" s="1"/>
  <c r="AG135" i="20"/>
  <c r="AJ134" i="20"/>
  <c r="AF134" i="20" s="1"/>
  <c r="AG134" i="20"/>
  <c r="AJ133" i="20"/>
  <c r="AF133" i="20" s="1"/>
  <c r="AG133" i="20"/>
  <c r="AJ132" i="20"/>
  <c r="AF132" i="20" s="1"/>
  <c r="AG132" i="20"/>
  <c r="AJ131" i="20"/>
  <c r="AF131" i="20" s="1"/>
  <c r="AG131" i="20"/>
  <c r="AJ130" i="20"/>
  <c r="AF130" i="20" s="1"/>
  <c r="AG130" i="20"/>
  <c r="AJ129" i="20"/>
  <c r="AF129" i="20" s="1"/>
  <c r="AJ128" i="20"/>
  <c r="AF128" i="20" s="1"/>
  <c r="AJ127" i="20"/>
  <c r="AF127" i="20" s="1"/>
  <c r="AJ126" i="20"/>
  <c r="AF126" i="20" s="1"/>
  <c r="AJ125" i="20"/>
  <c r="AF125" i="20" s="1"/>
  <c r="AJ124" i="20"/>
  <c r="AF124" i="20" s="1"/>
  <c r="AJ123" i="20"/>
  <c r="AF123" i="20" s="1"/>
  <c r="AJ122" i="20"/>
  <c r="AF122" i="20" s="1"/>
  <c r="AG122" i="20"/>
  <c r="AJ121" i="20"/>
  <c r="AF121" i="20" s="1"/>
  <c r="AG121" i="20"/>
  <c r="AJ120" i="20"/>
  <c r="AF120" i="20" s="1"/>
  <c r="AG120" i="20"/>
  <c r="AJ119" i="20"/>
  <c r="AF119" i="20" s="1"/>
  <c r="AG119" i="20"/>
  <c r="AJ118" i="20"/>
  <c r="AF118" i="20" s="1"/>
  <c r="AG118" i="20"/>
  <c r="AJ117" i="20"/>
  <c r="AF117" i="20" s="1"/>
  <c r="AG117" i="20"/>
  <c r="AJ116" i="20"/>
  <c r="AF116" i="20" s="1"/>
  <c r="AG116" i="20"/>
  <c r="AJ115" i="20"/>
  <c r="AF115" i="20" s="1"/>
  <c r="AJ114" i="20"/>
  <c r="AF114" i="20" s="1"/>
  <c r="AJ113" i="20"/>
  <c r="AF113" i="20" s="1"/>
  <c r="AJ112" i="20"/>
  <c r="AF112" i="20" s="1"/>
  <c r="AJ111" i="20"/>
  <c r="AF111" i="20" s="1"/>
  <c r="AJ110" i="20"/>
  <c r="AF110" i="20" s="1"/>
  <c r="AJ109" i="20"/>
  <c r="AF109" i="20" s="1"/>
  <c r="AJ108" i="20"/>
  <c r="AF108" i="20" s="1"/>
  <c r="AG108" i="20"/>
  <c r="AJ107" i="20"/>
  <c r="AF107" i="20" s="1"/>
  <c r="AG107" i="20"/>
  <c r="AJ106" i="20"/>
  <c r="AF106" i="20" s="1"/>
  <c r="AG106" i="20"/>
  <c r="AJ105" i="20"/>
  <c r="AF105" i="20" s="1"/>
  <c r="AG105" i="20"/>
  <c r="AJ104" i="20"/>
  <c r="AF104" i="20" s="1"/>
  <c r="AG104" i="20"/>
  <c r="AJ103" i="20"/>
  <c r="AF103" i="20" s="1"/>
  <c r="AG103" i="20"/>
  <c r="AJ102" i="20"/>
  <c r="AF102" i="20" s="1"/>
  <c r="AG102" i="20"/>
  <c r="AJ101" i="20"/>
  <c r="AF101" i="20" s="1"/>
  <c r="AJ100" i="20"/>
  <c r="AF100" i="20" s="1"/>
  <c r="AJ99" i="20"/>
  <c r="AF99" i="20" s="1"/>
  <c r="AJ98" i="20"/>
  <c r="AF98" i="20" s="1"/>
  <c r="AJ97" i="20"/>
  <c r="AF97" i="20" s="1"/>
  <c r="AJ96" i="20"/>
  <c r="AF96" i="20" s="1"/>
  <c r="AJ95" i="20"/>
  <c r="AF95" i="20" s="1"/>
  <c r="AJ94" i="20"/>
  <c r="AF94" i="20" s="1"/>
  <c r="AG94" i="20"/>
  <c r="AJ93" i="20"/>
  <c r="AF93" i="20" s="1"/>
  <c r="AG93" i="20"/>
  <c r="AJ92" i="20"/>
  <c r="AF92" i="20" s="1"/>
  <c r="AG92" i="20"/>
  <c r="AJ91" i="20"/>
  <c r="AF91" i="20" s="1"/>
  <c r="AG91" i="20"/>
  <c r="AJ90" i="20"/>
  <c r="AF90" i="20" s="1"/>
  <c r="AG90" i="20"/>
  <c r="AJ89" i="20"/>
  <c r="AF89" i="20" s="1"/>
  <c r="AG89" i="20"/>
  <c r="AJ88" i="20"/>
  <c r="AF88" i="20" s="1"/>
  <c r="AG88" i="20"/>
  <c r="AJ87" i="20"/>
  <c r="AF87" i="20" s="1"/>
  <c r="AJ86" i="20"/>
  <c r="AF86" i="20" s="1"/>
  <c r="AJ85" i="20"/>
  <c r="AF85" i="20" s="1"/>
  <c r="AJ84" i="20"/>
  <c r="AF84" i="20" s="1"/>
  <c r="AJ83" i="20"/>
  <c r="AF83" i="20" s="1"/>
  <c r="AJ82" i="20"/>
  <c r="AF82" i="20" s="1"/>
  <c r="AJ81" i="20"/>
  <c r="AF81" i="20" s="1"/>
  <c r="AJ80" i="20"/>
  <c r="AF80" i="20" s="1"/>
  <c r="AG80" i="20"/>
  <c r="AJ79" i="20"/>
  <c r="AF79" i="20" s="1"/>
  <c r="AG79" i="20"/>
  <c r="AJ78" i="20"/>
  <c r="AF78" i="20" s="1"/>
  <c r="AG78" i="20"/>
  <c r="AJ77" i="20"/>
  <c r="AF77" i="20" s="1"/>
  <c r="AG77" i="20"/>
  <c r="AJ76" i="20"/>
  <c r="AF76" i="20" s="1"/>
  <c r="AG76" i="20"/>
  <c r="AJ75" i="20"/>
  <c r="AF75" i="20" s="1"/>
  <c r="AG75" i="20"/>
  <c r="AJ74" i="20"/>
  <c r="AF74" i="20" s="1"/>
  <c r="AG74" i="20"/>
  <c r="AJ73" i="20"/>
  <c r="AF73" i="20" s="1"/>
  <c r="AJ72" i="20"/>
  <c r="AF72" i="20" s="1"/>
  <c r="AJ71" i="20"/>
  <c r="AF71" i="20" s="1"/>
  <c r="AJ70" i="20"/>
  <c r="AF70" i="20" s="1"/>
  <c r="AJ69" i="20"/>
  <c r="AF69" i="20" s="1"/>
  <c r="AJ68" i="20"/>
  <c r="AF68" i="20" s="1"/>
  <c r="AJ67" i="20"/>
  <c r="AF67" i="20" s="1"/>
  <c r="AJ66" i="20"/>
  <c r="AF66" i="20" s="1"/>
  <c r="AG66" i="20"/>
  <c r="AJ65" i="20"/>
  <c r="AF65" i="20" s="1"/>
  <c r="AG65" i="20"/>
  <c r="AJ64" i="20"/>
  <c r="AF64" i="20" s="1"/>
  <c r="AG64" i="20"/>
  <c r="AJ63" i="20"/>
  <c r="AF63" i="20" s="1"/>
  <c r="AG63" i="20"/>
  <c r="AJ62" i="20"/>
  <c r="AF62" i="20" s="1"/>
  <c r="AG62" i="20"/>
  <c r="AJ61" i="20"/>
  <c r="AF61" i="20" s="1"/>
  <c r="AG61" i="20"/>
  <c r="AJ60" i="20"/>
  <c r="AF60" i="20" s="1"/>
  <c r="AG60" i="20"/>
  <c r="AJ59" i="20"/>
  <c r="AF59" i="20" s="1"/>
  <c r="AJ58" i="20"/>
  <c r="AF58" i="20" s="1"/>
  <c r="AJ57" i="20"/>
  <c r="AF57" i="20" s="1"/>
  <c r="AJ56" i="20"/>
  <c r="AF56" i="20" s="1"/>
  <c r="AJ55" i="20"/>
  <c r="AF55" i="20" s="1"/>
  <c r="AJ54" i="20"/>
  <c r="AF54" i="20" s="1"/>
  <c r="AJ53" i="20"/>
  <c r="AF53" i="20" s="1"/>
  <c r="AJ52" i="20"/>
  <c r="AF52" i="20" s="1"/>
  <c r="AG52" i="20"/>
  <c r="AJ51" i="20"/>
  <c r="AF51" i="20" s="1"/>
  <c r="AG51" i="20"/>
  <c r="AJ50" i="20"/>
  <c r="AF50" i="20" s="1"/>
  <c r="AG50" i="20"/>
  <c r="AJ49" i="20"/>
  <c r="AF49" i="20" s="1"/>
  <c r="AG49" i="20"/>
  <c r="AJ48" i="20"/>
  <c r="AF48" i="20" s="1"/>
  <c r="AG48" i="20"/>
  <c r="AJ47" i="20"/>
  <c r="AF47" i="20" s="1"/>
  <c r="AG47" i="20"/>
  <c r="AJ46" i="20"/>
  <c r="AF46" i="20" s="1"/>
  <c r="AG46" i="20"/>
  <c r="AJ45" i="20"/>
  <c r="AF45" i="20" s="1"/>
  <c r="AJ44" i="20"/>
  <c r="AF44" i="20" s="1"/>
  <c r="AJ43" i="20"/>
  <c r="AF43" i="20" s="1"/>
  <c r="AJ42" i="20"/>
  <c r="AF42" i="20" s="1"/>
  <c r="AJ41" i="20"/>
  <c r="AF41" i="20" s="1"/>
  <c r="AJ40" i="20"/>
  <c r="AF40" i="20" s="1"/>
  <c r="AJ39" i="20"/>
  <c r="AF39" i="20" s="1"/>
  <c r="AJ38" i="20"/>
  <c r="AF38" i="20" s="1"/>
  <c r="AG38" i="20"/>
  <c r="AJ37" i="20"/>
  <c r="AF37" i="20" s="1"/>
  <c r="AG37" i="20"/>
  <c r="AJ36" i="20"/>
  <c r="AF36" i="20" s="1"/>
  <c r="AG36" i="20"/>
  <c r="AJ35" i="20"/>
  <c r="AF35" i="20" s="1"/>
  <c r="AG35" i="20"/>
  <c r="AJ34" i="20"/>
  <c r="AF34" i="20" s="1"/>
  <c r="AG34" i="20"/>
  <c r="AJ33" i="20"/>
  <c r="AF33" i="20" s="1"/>
  <c r="AG33" i="20"/>
  <c r="AJ32" i="20"/>
  <c r="AF32" i="20" s="1"/>
  <c r="AG32" i="20"/>
  <c r="AJ31" i="20"/>
  <c r="AF31" i="20" s="1"/>
  <c r="AJ30" i="20"/>
  <c r="AF30" i="20" s="1"/>
  <c r="AJ29" i="20"/>
  <c r="AF29" i="20" s="1"/>
  <c r="AJ28" i="20"/>
  <c r="AF28" i="20" s="1"/>
  <c r="AJ27" i="20"/>
  <c r="AF27" i="20" s="1"/>
  <c r="AJ26" i="20"/>
  <c r="AF26" i="20" s="1"/>
  <c r="AJ25" i="20"/>
  <c r="AF25" i="20" s="1"/>
  <c r="AJ24" i="20"/>
  <c r="AF24" i="20" s="1"/>
  <c r="AG24" i="20"/>
  <c r="AJ23" i="20"/>
  <c r="AF23" i="20" s="1"/>
  <c r="AG23" i="20"/>
  <c r="AJ22" i="20"/>
  <c r="AF22" i="20" s="1"/>
  <c r="AG22" i="20"/>
  <c r="AJ21" i="20"/>
  <c r="AF21" i="20" s="1"/>
  <c r="AG21" i="20"/>
  <c r="AJ20" i="20"/>
  <c r="AF20" i="20" s="1"/>
  <c r="AG20" i="20"/>
  <c r="AJ19" i="20"/>
  <c r="AF19" i="20" s="1"/>
  <c r="AG19" i="20"/>
  <c r="AJ18" i="20"/>
  <c r="AF18" i="20" s="1"/>
  <c r="AG18" i="20"/>
  <c r="AJ17" i="20"/>
  <c r="AF17" i="20" s="1"/>
  <c r="AJ16" i="20"/>
  <c r="AF16" i="20" s="1"/>
  <c r="AJ15" i="20"/>
  <c r="AF15" i="20" s="1"/>
  <c r="AJ14" i="20"/>
  <c r="AF14" i="20" s="1"/>
  <c r="AJ13" i="20"/>
  <c r="AF13" i="20" s="1"/>
  <c r="AJ12" i="20"/>
  <c r="AF12" i="20" s="1"/>
  <c r="AJ11" i="20"/>
  <c r="AF11" i="20" s="1"/>
  <c r="AJ10" i="20"/>
  <c r="AF10" i="20" s="1"/>
  <c r="AG10" i="20"/>
  <c r="AJ9" i="20"/>
  <c r="AF9" i="20" s="1"/>
  <c r="AG9" i="20"/>
  <c r="AJ8" i="20"/>
  <c r="AF8" i="20" s="1"/>
  <c r="AG8" i="20"/>
  <c r="AJ7" i="20"/>
  <c r="AF7" i="20" s="1"/>
  <c r="AG7" i="20"/>
  <c r="AJ6" i="20"/>
  <c r="AF6" i="20" s="1"/>
  <c r="AG6" i="20"/>
  <c r="AJ5" i="20"/>
  <c r="AF5" i="20" s="1"/>
  <c r="AG5" i="20"/>
  <c r="AJ4" i="20"/>
  <c r="AF4" i="20" s="1"/>
  <c r="K20" i="21" l="1"/>
  <c r="J31" i="21" l="1"/>
  <c r="R15" i="15" l="1"/>
  <c r="J33" i="21" l="1"/>
  <c r="K21" i="21"/>
  <c r="K23" i="21"/>
  <c r="K24" i="21"/>
  <c r="K25" i="21"/>
  <c r="K26" i="21"/>
  <c r="K27" i="21"/>
  <c r="J32" i="21" l="1"/>
  <c r="J34" i="21"/>
  <c r="K34" i="21"/>
  <c r="L31" i="21"/>
  <c r="L34" i="21"/>
  <c r="L32" i="21"/>
  <c r="L33" i="21"/>
  <c r="K33" i="21"/>
  <c r="K32" i="21"/>
  <c r="K31" i="21"/>
  <c r="AH10" i="15" l="1"/>
  <c r="AR10" i="15"/>
  <c r="T13" i="15"/>
  <c r="S14" i="15" l="1"/>
  <c r="AE14" i="15" s="1"/>
  <c r="S16" i="15"/>
  <c r="AE16" i="15" s="1"/>
  <c r="S17" i="15"/>
  <c r="AE17" i="15" s="1"/>
  <c r="S18" i="15"/>
  <c r="AE18" i="15" s="1"/>
  <c r="S19" i="15"/>
  <c r="AE19" i="15" s="1"/>
  <c r="S20" i="15"/>
  <c r="AE20" i="15" s="1"/>
  <c r="S21" i="15"/>
  <c r="AE21" i="15" s="1"/>
  <c r="S22" i="15"/>
  <c r="AE22" i="15" s="1"/>
  <c r="S23" i="15"/>
  <c r="AE23" i="15" s="1"/>
  <c r="S24" i="15"/>
  <c r="AE24" i="15" s="1"/>
  <c r="S25" i="15"/>
  <c r="AE25" i="15" s="1"/>
  <c r="S26" i="15"/>
  <c r="AE26" i="15" s="1"/>
  <c r="S27" i="15"/>
  <c r="AE27" i="15" s="1"/>
  <c r="S28" i="15"/>
  <c r="AE28" i="15" s="1"/>
  <c r="S29" i="15"/>
  <c r="AE29" i="15" s="1"/>
  <c r="S30" i="15"/>
  <c r="AE30" i="15" s="1"/>
  <c r="S31" i="15"/>
  <c r="AE31" i="15" s="1"/>
  <c r="S32" i="15"/>
  <c r="AE32" i="15" s="1"/>
  <c r="S33" i="15"/>
  <c r="AE33" i="15" s="1"/>
  <c r="S34" i="15"/>
  <c r="AE34" i="15" s="1"/>
  <c r="S35" i="15"/>
  <c r="AE35" i="15" s="1"/>
  <c r="S36" i="15"/>
  <c r="AE36" i="15" s="1"/>
  <c r="S37" i="15"/>
  <c r="AE37" i="15" s="1"/>
  <c r="S38" i="15"/>
  <c r="AE38" i="15" s="1"/>
  <c r="S39" i="15"/>
  <c r="AE39" i="15" s="1"/>
  <c r="S40" i="15"/>
  <c r="AE40" i="15" s="1"/>
  <c r="S41" i="15"/>
  <c r="AE41" i="15" s="1"/>
  <c r="S42" i="15"/>
  <c r="AE42" i="15" s="1"/>
  <c r="S43" i="15"/>
  <c r="AE43" i="15" s="1"/>
  <c r="S44" i="15"/>
  <c r="AE44" i="15" s="1"/>
  <c r="S45" i="15"/>
  <c r="AE45" i="15" s="1"/>
  <c r="S46" i="15"/>
  <c r="AE46" i="15" s="1"/>
  <c r="S47" i="15"/>
  <c r="AE47" i="15" s="1"/>
  <c r="S48" i="15"/>
  <c r="AE48" i="15" s="1"/>
  <c r="S49" i="15"/>
  <c r="AE49" i="15" s="1"/>
  <c r="S50" i="15"/>
  <c r="AE50" i="15" s="1"/>
  <c r="S51" i="15"/>
  <c r="AE51" i="15" s="1"/>
  <c r="S52" i="15"/>
  <c r="AE52" i="15" s="1"/>
  <c r="S53" i="15"/>
  <c r="AE53" i="15" s="1"/>
  <c r="S54" i="15"/>
  <c r="AE54" i="15" s="1"/>
  <c r="S15" i="15"/>
  <c r="AE15" i="15" s="1"/>
  <c r="AE55" i="15" l="1"/>
  <c r="R54" i="15"/>
  <c r="T16" i="15" l="1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15" i="15"/>
  <c r="T14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17" i="15"/>
  <c r="R16" i="15"/>
  <c r="L54" i="15"/>
  <c r="I54" i="15"/>
  <c r="M54" i="15"/>
  <c r="G58" i="15"/>
  <c r="G59" i="15"/>
  <c r="G60" i="15"/>
  <c r="G61" i="15"/>
  <c r="H54" i="15"/>
  <c r="F58" i="15"/>
  <c r="F59" i="15"/>
  <c r="F60" i="15"/>
  <c r="F61" i="15"/>
  <c r="E54" i="15"/>
  <c r="V54" i="15" s="1"/>
  <c r="D54" i="15"/>
  <c r="AD42" i="2" l="1"/>
  <c r="AD43" i="2"/>
  <c r="AD44" i="2"/>
  <c r="AD45" i="2"/>
  <c r="AD46" i="2"/>
  <c r="AD47" i="2"/>
  <c r="AD48" i="2"/>
  <c r="AD41" i="2"/>
  <c r="AD6" i="2"/>
  <c r="AD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J5" i="2"/>
  <c r="AF43" i="5" l="1"/>
  <c r="AA38" i="5" l="1"/>
  <c r="AD39" i="5"/>
  <c r="AA39" i="5" s="1"/>
  <c r="Y5" i="2" l="1"/>
  <c r="I10" i="15" l="1"/>
  <c r="AJ48" i="5" l="1"/>
  <c r="AH38" i="5"/>
  <c r="AH40" i="5"/>
  <c r="AH39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F54" i="5"/>
  <c r="AF53" i="5"/>
  <c r="AJ38" i="5"/>
  <c r="AI55" i="5" l="1"/>
  <c r="AI38" i="5"/>
  <c r="AI4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AR53" i="5"/>
  <c r="AJ53" i="5" s="1"/>
  <c r="AI53" i="5" s="1"/>
  <c r="AG55" i="5"/>
  <c r="AE55" i="5"/>
  <c r="AJ54" i="5"/>
  <c r="AI54" i="5" s="1"/>
  <c r="AR46" i="5"/>
  <c r="AJ46" i="5" s="1"/>
  <c r="AI46" i="5" s="1"/>
  <c r="AI5" i="2"/>
  <c r="P132" i="2" l="1"/>
  <c r="BG38" i="5" l="1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K54" i="5" l="1"/>
  <c r="AL55" i="5"/>
  <c r="AM55" i="5" s="1"/>
  <c r="BE38" i="5"/>
  <c r="BE55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AL38" i="5" l="1"/>
  <c r="AK53" i="5"/>
  <c r="AL53" i="5" s="1"/>
  <c r="AG53" i="5"/>
  <c r="AL54" i="5"/>
  <c r="AM54" i="5" s="1"/>
  <c r="AG54" i="5"/>
  <c r="AF40" i="5"/>
  <c r="AF50" i="5"/>
  <c r="AF52" i="5"/>
  <c r="AK52" i="5"/>
  <c r="AL52" i="5" s="1"/>
  <c r="AR45" i="5"/>
  <c r="AJ45" i="5" s="1"/>
  <c r="AI45" i="5" s="1"/>
  <c r="AR41" i="5"/>
  <c r="AJ41" i="5" s="1"/>
  <c r="AI41" i="5" s="1"/>
  <c r="AR49" i="5" l="1"/>
  <c r="AJ49" i="5" s="1"/>
  <c r="AI49" i="5" s="1"/>
  <c r="Z8" i="18" l="1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7" i="18"/>
  <c r="G7" i="18"/>
  <c r="I38" i="18"/>
  <c r="I39" i="18"/>
  <c r="I40" i="18"/>
  <c r="I41" i="18"/>
  <c r="I42" i="18"/>
  <c r="I43" i="18"/>
  <c r="I8" i="18" l="1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44" i="18"/>
  <c r="I45" i="18"/>
  <c r="I46" i="18"/>
  <c r="I47" i="18"/>
  <c r="I48" i="18"/>
  <c r="I49" i="18"/>
  <c r="I50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F7" i="18"/>
  <c r="D57" i="18" l="1"/>
  <c r="E5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Q6" i="9"/>
  <c r="M10" i="15"/>
  <c r="F57" i="18" l="1"/>
  <c r="C57" i="18"/>
  <c r="V48" i="4" l="1"/>
  <c r="AK49" i="4"/>
  <c r="AL49" i="4"/>
  <c r="AK48" i="4"/>
  <c r="AL48" i="4"/>
  <c r="W48" i="4" l="1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J75" i="2" l="1"/>
  <c r="AI39" i="2" l="1"/>
  <c r="AI40" i="2"/>
  <c r="AI41" i="2"/>
  <c r="AI42" i="2"/>
  <c r="AI43" i="2"/>
  <c r="AI44" i="2"/>
  <c r="AI45" i="2"/>
  <c r="AI46" i="2"/>
  <c r="AI47" i="2"/>
  <c r="AI48" i="2"/>
  <c r="AI27" i="2"/>
  <c r="AH39" i="2"/>
  <c r="AH40" i="2"/>
  <c r="AH41" i="2"/>
  <c r="AH42" i="2"/>
  <c r="AH43" i="2"/>
  <c r="AH44" i="2"/>
  <c r="AH45" i="2"/>
  <c r="AH46" i="2"/>
  <c r="AH47" i="2"/>
  <c r="AH48" i="2"/>
  <c r="AJ106" i="2" l="1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G123" i="2"/>
  <c r="AH123" i="2"/>
  <c r="AI123" i="2"/>
  <c r="AG124" i="2"/>
  <c r="AH124" i="2"/>
  <c r="AI124" i="2"/>
  <c r="AF124" i="2"/>
  <c r="AF123" i="2"/>
  <c r="AG122" i="2"/>
  <c r="AH122" i="2"/>
  <c r="AI122" i="2"/>
  <c r="AF122" i="2"/>
  <c r="AG121" i="2"/>
  <c r="AH121" i="2"/>
  <c r="AI121" i="2"/>
  <c r="AF121" i="2"/>
  <c r="AJ122" i="2" l="1"/>
  <c r="AJ121" i="2"/>
  <c r="AJ124" i="2"/>
  <c r="AJ123" i="2"/>
  <c r="AQ65" i="5" l="1"/>
  <c r="AR52" i="5" l="1"/>
  <c r="AR51" i="5"/>
  <c r="AR50" i="5"/>
  <c r="AR47" i="5"/>
  <c r="AR44" i="5"/>
  <c r="AR43" i="5"/>
  <c r="AR42" i="5"/>
  <c r="AF49" i="5"/>
  <c r="AF48" i="5"/>
  <c r="AF47" i="5"/>
  <c r="AF46" i="5"/>
  <c r="AF45" i="5"/>
  <c r="AF44" i="5"/>
  <c r="AF42" i="5"/>
  <c r="AF41" i="5"/>
  <c r="AF39" i="5"/>
  <c r="AE45" i="5"/>
  <c r="AE48" i="5"/>
  <c r="AE49" i="5"/>
  <c r="AE50" i="5"/>
  <c r="AE51" i="5"/>
  <c r="AE52" i="5"/>
  <c r="AE53" i="5"/>
  <c r="AE43" i="5"/>
  <c r="AE42" i="5"/>
  <c r="AE41" i="5"/>
  <c r="AJ50" i="5" l="1"/>
  <c r="AI50" i="5" s="1"/>
  <c r="AJ42" i="5"/>
  <c r="AI42" i="5" s="1"/>
  <c r="AJ51" i="5"/>
  <c r="AI51" i="5" s="1"/>
  <c r="AJ52" i="5"/>
  <c r="AI52" i="5" s="1"/>
  <c r="AJ44" i="5"/>
  <c r="AI44" i="5" s="1"/>
  <c r="AJ43" i="5"/>
  <c r="AI43" i="5" s="1"/>
  <c r="AJ47" i="5"/>
  <c r="AI47" i="5" s="1"/>
  <c r="AJ39" i="5"/>
  <c r="AI39" i="5" s="1"/>
  <c r="AJ40" i="5"/>
  <c r="AI40" i="5" s="1"/>
  <c r="AR65" i="5"/>
  <c r="AR64" i="5"/>
  <c r="S64" i="5"/>
  <c r="S67" i="5" s="1"/>
  <c r="T64" i="5"/>
  <c r="T67" i="5" s="1"/>
  <c r="U64" i="5"/>
  <c r="U67" i="5" s="1"/>
  <c r="V64" i="5"/>
  <c r="V67" i="5" s="1"/>
  <c r="W66" i="5"/>
  <c r="S66" i="5"/>
  <c r="T66" i="5"/>
  <c r="U66" i="5"/>
  <c r="V66" i="5"/>
  <c r="X67" i="5"/>
  <c r="X68" i="5" s="1"/>
  <c r="W64" i="5"/>
  <c r="W67" i="5" s="1"/>
  <c r="AI56" i="5" l="1"/>
  <c r="AS65" i="5"/>
  <c r="AS64" i="5"/>
  <c r="AM38" i="5"/>
  <c r="W68" i="5"/>
  <c r="V68" i="5"/>
  <c r="U68" i="5"/>
  <c r="T68" i="5"/>
  <c r="S68" i="5"/>
  <c r="Z52" i="5"/>
  <c r="AD52" i="5" s="1"/>
  <c r="AA52" i="5" s="1"/>
  <c r="AK41" i="5"/>
  <c r="AL41" i="5" s="1"/>
  <c r="AM41" i="5" s="1"/>
  <c r="AK43" i="5"/>
  <c r="AL43" i="5" s="1"/>
  <c r="AM43" i="5" s="1"/>
  <c r="AK44" i="5"/>
  <c r="AL44" i="5" s="1"/>
  <c r="AM44" i="5" s="1"/>
  <c r="AK45" i="5"/>
  <c r="AL45" i="5" s="1"/>
  <c r="AM45" i="5" s="1"/>
  <c r="AK46" i="5"/>
  <c r="AK47" i="5"/>
  <c r="AL47" i="5" s="1"/>
  <c r="AM47" i="5" s="1"/>
  <c r="AK48" i="5"/>
  <c r="AL48" i="5" s="1"/>
  <c r="AM48" i="5" s="1"/>
  <c r="AK50" i="5"/>
  <c r="AL50" i="5" s="1"/>
  <c r="AM50" i="5" s="1"/>
  <c r="AK51" i="5"/>
  <c r="AL51" i="5" s="1"/>
  <c r="AM51" i="5" s="1"/>
  <c r="AM52" i="5"/>
  <c r="AM53" i="5"/>
  <c r="AK42" i="5" l="1"/>
  <c r="AL42" i="5" s="1"/>
  <c r="AM42" i="5" s="1"/>
  <c r="AL49" i="5"/>
  <c r="AM49" i="5" s="1"/>
  <c r="AL46" i="5"/>
  <c r="AK40" i="5"/>
  <c r="AL40" i="5" s="1"/>
  <c r="AM40" i="5" s="1"/>
  <c r="AG40" i="5"/>
  <c r="AK39" i="5"/>
  <c r="AL39" i="5" s="1"/>
  <c r="AG39" i="5"/>
  <c r="AG43" i="5"/>
  <c r="AG50" i="5"/>
  <c r="AG42" i="5"/>
  <c r="AG49" i="5"/>
  <c r="AG41" i="5"/>
  <c r="AG48" i="5"/>
  <c r="AG47" i="5"/>
  <c r="AG46" i="5"/>
  <c r="AG51" i="5"/>
  <c r="AG45" i="5"/>
  <c r="AG52" i="5"/>
  <c r="AG44" i="5"/>
  <c r="AD40" i="5"/>
  <c r="AA40" i="5" s="1"/>
  <c r="AD41" i="5"/>
  <c r="AA41" i="5" s="1"/>
  <c r="AD42" i="5"/>
  <c r="AA42" i="5" s="1"/>
  <c r="Z43" i="5"/>
  <c r="AD43" i="5" s="1"/>
  <c r="AA43" i="5" s="1"/>
  <c r="Z44" i="5"/>
  <c r="AD44" i="5" s="1"/>
  <c r="AA44" i="5" s="1"/>
  <c r="Z45" i="5"/>
  <c r="AD45" i="5" s="1"/>
  <c r="AA45" i="5" s="1"/>
  <c r="Z46" i="5"/>
  <c r="AD46" i="5" s="1"/>
  <c r="AA46" i="5" s="1"/>
  <c r="Z47" i="5"/>
  <c r="AD47" i="5" s="1"/>
  <c r="AA47" i="5" s="1"/>
  <c r="Z48" i="5"/>
  <c r="AD48" i="5" s="1"/>
  <c r="AA48" i="5" s="1"/>
  <c r="Z49" i="5"/>
  <c r="AD49" i="5" s="1"/>
  <c r="AA49" i="5" s="1"/>
  <c r="Z50" i="5"/>
  <c r="AD50" i="5" s="1"/>
  <c r="AA50" i="5" s="1"/>
  <c r="Z51" i="5"/>
  <c r="AD51" i="5" s="1"/>
  <c r="AA51" i="5" s="1"/>
  <c r="L20" i="5"/>
  <c r="M20" i="5"/>
  <c r="L144" i="5"/>
  <c r="M144" i="5"/>
  <c r="L152" i="5"/>
  <c r="M152" i="5"/>
  <c r="L154" i="5"/>
  <c r="M154" i="5"/>
  <c r="L156" i="5"/>
  <c r="M156" i="5"/>
  <c r="I156" i="5"/>
  <c r="J156" i="5" s="1"/>
  <c r="I155" i="5"/>
  <c r="J155" i="5" s="1"/>
  <c r="I154" i="5"/>
  <c r="J154" i="5" s="1"/>
  <c r="I153" i="5"/>
  <c r="J153" i="5" s="1"/>
  <c r="G155" i="5"/>
  <c r="H155" i="5" s="1"/>
  <c r="G153" i="5"/>
  <c r="H153" i="5" s="1"/>
  <c r="AK65" i="5" l="1"/>
  <c r="AM39" i="5"/>
  <c r="AL64" i="5"/>
  <c r="AM46" i="5"/>
  <c r="AM65" i="5" s="1"/>
  <c r="AL65" i="5"/>
  <c r="AK64" i="5"/>
  <c r="AG64" i="5"/>
  <c r="K154" i="5"/>
  <c r="K156" i="5"/>
  <c r="AM64" i="5" l="1"/>
  <c r="D10" i="15"/>
  <c r="E10" i="15"/>
  <c r="H10" i="15"/>
  <c r="L10" i="15"/>
  <c r="D11" i="15"/>
  <c r="E11" i="15"/>
  <c r="H11" i="15"/>
  <c r="I11" i="15"/>
  <c r="L11" i="15"/>
  <c r="M11" i="15"/>
  <c r="AH11" i="15"/>
  <c r="AR11" i="15"/>
  <c r="D12" i="15"/>
  <c r="E12" i="15"/>
  <c r="H12" i="15"/>
  <c r="I12" i="15"/>
  <c r="L12" i="15"/>
  <c r="M12" i="15"/>
  <c r="AH12" i="15"/>
  <c r="AR12" i="15"/>
  <c r="D13" i="15"/>
  <c r="E13" i="15"/>
  <c r="H13" i="15"/>
  <c r="I13" i="15"/>
  <c r="L13" i="15"/>
  <c r="M13" i="15"/>
  <c r="AH13" i="15"/>
  <c r="AR13" i="15"/>
  <c r="D14" i="15"/>
  <c r="E14" i="15"/>
  <c r="H14" i="15"/>
  <c r="I14" i="15"/>
  <c r="L14" i="15"/>
  <c r="M14" i="15"/>
  <c r="AH14" i="15"/>
  <c r="AR14" i="15"/>
  <c r="D15" i="15"/>
  <c r="E15" i="15"/>
  <c r="H15" i="15"/>
  <c r="I15" i="15"/>
  <c r="L15" i="15"/>
  <c r="M15" i="15"/>
  <c r="AH15" i="15"/>
  <c r="AR15" i="15"/>
  <c r="D16" i="15"/>
  <c r="E16" i="15"/>
  <c r="H16" i="15"/>
  <c r="I16" i="15"/>
  <c r="L16" i="15"/>
  <c r="M16" i="15"/>
  <c r="AH16" i="15"/>
  <c r="AR16" i="15"/>
  <c r="D17" i="15"/>
  <c r="E17" i="15"/>
  <c r="H17" i="15"/>
  <c r="I17" i="15"/>
  <c r="L17" i="15"/>
  <c r="M17" i="15"/>
  <c r="R61" i="15"/>
  <c r="AH17" i="15"/>
  <c r="AR17" i="15"/>
  <c r="D18" i="15"/>
  <c r="E18" i="15"/>
  <c r="H18" i="15"/>
  <c r="I18" i="15"/>
  <c r="L18" i="15"/>
  <c r="M18" i="15"/>
  <c r="R58" i="15"/>
  <c r="AH18" i="15"/>
  <c r="AR18" i="15"/>
  <c r="D19" i="15"/>
  <c r="E19" i="15"/>
  <c r="H19" i="15"/>
  <c r="I19" i="15"/>
  <c r="L19" i="15"/>
  <c r="M19" i="15"/>
  <c r="AH19" i="15"/>
  <c r="AR19" i="15"/>
  <c r="D20" i="15"/>
  <c r="E20" i="15"/>
  <c r="H20" i="15"/>
  <c r="I20" i="15"/>
  <c r="L20" i="15"/>
  <c r="M20" i="15"/>
  <c r="AH20" i="15"/>
  <c r="AR20" i="15"/>
  <c r="D21" i="15"/>
  <c r="E21" i="15"/>
  <c r="H21" i="15"/>
  <c r="I21" i="15"/>
  <c r="L21" i="15"/>
  <c r="M21" i="15"/>
  <c r="AH21" i="15"/>
  <c r="AR21" i="15"/>
  <c r="D22" i="15"/>
  <c r="E22" i="15"/>
  <c r="H22" i="15"/>
  <c r="I22" i="15"/>
  <c r="L22" i="15"/>
  <c r="M22" i="15"/>
  <c r="AH22" i="15"/>
  <c r="AR22" i="15"/>
  <c r="D23" i="15"/>
  <c r="E23" i="15"/>
  <c r="H23" i="15"/>
  <c r="I23" i="15"/>
  <c r="L23" i="15"/>
  <c r="M23" i="15"/>
  <c r="AH23" i="15"/>
  <c r="AR23" i="15"/>
  <c r="D24" i="15"/>
  <c r="E24" i="15"/>
  <c r="H24" i="15"/>
  <c r="I24" i="15"/>
  <c r="L24" i="15"/>
  <c r="M24" i="15"/>
  <c r="AH24" i="15"/>
  <c r="AR24" i="15"/>
  <c r="D25" i="15"/>
  <c r="E25" i="15"/>
  <c r="H25" i="15"/>
  <c r="I25" i="15"/>
  <c r="L25" i="15"/>
  <c r="M25" i="15"/>
  <c r="AH25" i="15"/>
  <c r="AR25" i="15"/>
  <c r="D26" i="15"/>
  <c r="E26" i="15"/>
  <c r="H26" i="15"/>
  <c r="I26" i="15"/>
  <c r="L26" i="15"/>
  <c r="M26" i="15"/>
  <c r="AH26" i="15"/>
  <c r="AR26" i="15"/>
  <c r="D27" i="15"/>
  <c r="E27" i="15"/>
  <c r="H27" i="15"/>
  <c r="I27" i="15"/>
  <c r="L27" i="15"/>
  <c r="M27" i="15"/>
  <c r="AH27" i="15"/>
  <c r="AR27" i="15"/>
  <c r="D28" i="15"/>
  <c r="E28" i="15"/>
  <c r="H28" i="15"/>
  <c r="I28" i="15"/>
  <c r="L28" i="15"/>
  <c r="M28" i="15"/>
  <c r="AH28" i="15"/>
  <c r="AR28" i="15"/>
  <c r="D29" i="15"/>
  <c r="E29" i="15"/>
  <c r="H29" i="15"/>
  <c r="I29" i="15"/>
  <c r="L29" i="15"/>
  <c r="M29" i="15"/>
  <c r="AH29" i="15"/>
  <c r="AR29" i="15"/>
  <c r="D30" i="15"/>
  <c r="E30" i="15"/>
  <c r="H30" i="15"/>
  <c r="I30" i="15"/>
  <c r="L30" i="15"/>
  <c r="M30" i="15"/>
  <c r="AH30" i="15"/>
  <c r="AR30" i="15"/>
  <c r="D31" i="15"/>
  <c r="E31" i="15"/>
  <c r="H31" i="15"/>
  <c r="I31" i="15"/>
  <c r="L31" i="15"/>
  <c r="M31" i="15"/>
  <c r="AH31" i="15"/>
  <c r="AR31" i="15"/>
  <c r="D32" i="15"/>
  <c r="E32" i="15"/>
  <c r="H32" i="15"/>
  <c r="I32" i="15"/>
  <c r="L32" i="15"/>
  <c r="M32" i="15"/>
  <c r="AH32" i="15"/>
  <c r="AR32" i="15"/>
  <c r="D33" i="15"/>
  <c r="E33" i="15"/>
  <c r="H33" i="15"/>
  <c r="I33" i="15"/>
  <c r="L33" i="15"/>
  <c r="M33" i="15"/>
  <c r="AH33" i="15"/>
  <c r="AR33" i="15"/>
  <c r="D34" i="15"/>
  <c r="E34" i="15"/>
  <c r="H34" i="15"/>
  <c r="I34" i="15"/>
  <c r="L34" i="15"/>
  <c r="M34" i="15"/>
  <c r="AH34" i="15"/>
  <c r="AR34" i="15"/>
  <c r="D35" i="15"/>
  <c r="E35" i="15"/>
  <c r="H35" i="15"/>
  <c r="I35" i="15"/>
  <c r="L35" i="15"/>
  <c r="M35" i="15"/>
  <c r="AH35" i="15"/>
  <c r="AR35" i="15"/>
  <c r="D36" i="15"/>
  <c r="E36" i="15"/>
  <c r="H36" i="15"/>
  <c r="I36" i="15"/>
  <c r="L36" i="15"/>
  <c r="M36" i="15"/>
  <c r="AH36" i="15"/>
  <c r="AR36" i="15"/>
  <c r="D37" i="15"/>
  <c r="E37" i="15"/>
  <c r="H37" i="15"/>
  <c r="I37" i="15"/>
  <c r="L37" i="15"/>
  <c r="M37" i="15"/>
  <c r="AH37" i="15"/>
  <c r="AR37" i="15"/>
  <c r="D38" i="15"/>
  <c r="E38" i="15"/>
  <c r="H38" i="15"/>
  <c r="I38" i="15"/>
  <c r="L38" i="15"/>
  <c r="M38" i="15"/>
  <c r="AH38" i="15"/>
  <c r="AR38" i="15"/>
  <c r="D39" i="15"/>
  <c r="E39" i="15"/>
  <c r="H39" i="15"/>
  <c r="I39" i="15"/>
  <c r="L39" i="15"/>
  <c r="M39" i="15"/>
  <c r="AH39" i="15"/>
  <c r="AR39" i="15"/>
  <c r="D40" i="15"/>
  <c r="E40" i="15"/>
  <c r="H40" i="15"/>
  <c r="I40" i="15"/>
  <c r="L40" i="15"/>
  <c r="M40" i="15"/>
  <c r="AH40" i="15"/>
  <c r="AR40" i="15"/>
  <c r="D41" i="15"/>
  <c r="E41" i="15"/>
  <c r="H41" i="15"/>
  <c r="I41" i="15"/>
  <c r="L41" i="15"/>
  <c r="M41" i="15"/>
  <c r="AH41" i="15"/>
  <c r="AR41" i="15"/>
  <c r="D42" i="15"/>
  <c r="E42" i="15"/>
  <c r="H42" i="15"/>
  <c r="I42" i="15"/>
  <c r="L42" i="15"/>
  <c r="M42" i="15"/>
  <c r="AH42" i="15"/>
  <c r="AR42" i="15"/>
  <c r="D43" i="15"/>
  <c r="E43" i="15"/>
  <c r="H43" i="15"/>
  <c r="I43" i="15"/>
  <c r="L43" i="15"/>
  <c r="M43" i="15"/>
  <c r="AH43" i="15"/>
  <c r="AR43" i="15"/>
  <c r="D44" i="15"/>
  <c r="E44" i="15"/>
  <c r="H44" i="15"/>
  <c r="I44" i="15"/>
  <c r="L44" i="15"/>
  <c r="M44" i="15"/>
  <c r="AH44" i="15"/>
  <c r="AR44" i="15"/>
  <c r="D45" i="15"/>
  <c r="E45" i="15"/>
  <c r="H45" i="15"/>
  <c r="I45" i="15"/>
  <c r="M45" i="15"/>
  <c r="AH45" i="15"/>
  <c r="AR45" i="15"/>
  <c r="D46" i="15"/>
  <c r="E46" i="15"/>
  <c r="H46" i="15"/>
  <c r="I46" i="15"/>
  <c r="L46" i="15"/>
  <c r="M46" i="15"/>
  <c r="AH46" i="15"/>
  <c r="AR46" i="15"/>
  <c r="D47" i="15"/>
  <c r="E47" i="15"/>
  <c r="H47" i="15"/>
  <c r="I47" i="15"/>
  <c r="L47" i="15"/>
  <c r="M47" i="15"/>
  <c r="AH47" i="15"/>
  <c r="AR47" i="15"/>
  <c r="D48" i="15"/>
  <c r="E48" i="15"/>
  <c r="H48" i="15"/>
  <c r="I48" i="15"/>
  <c r="L48" i="15"/>
  <c r="M48" i="15"/>
  <c r="AH48" i="15"/>
  <c r="AR48" i="15"/>
  <c r="D49" i="15"/>
  <c r="E49" i="15"/>
  <c r="H49" i="15"/>
  <c r="I49" i="15"/>
  <c r="L49" i="15"/>
  <c r="M49" i="15"/>
  <c r="AH49" i="15"/>
  <c r="AR49" i="15"/>
  <c r="D50" i="15"/>
  <c r="E50" i="15"/>
  <c r="H50" i="15"/>
  <c r="I50" i="15"/>
  <c r="L50" i="15"/>
  <c r="M50" i="15"/>
  <c r="AH50" i="15"/>
  <c r="AR50" i="15"/>
  <c r="D51" i="15"/>
  <c r="E51" i="15"/>
  <c r="H51" i="15"/>
  <c r="I51" i="15"/>
  <c r="L51" i="15"/>
  <c r="M51" i="15"/>
  <c r="AH51" i="15"/>
  <c r="AR51" i="15"/>
  <c r="D52" i="15"/>
  <c r="E52" i="15"/>
  <c r="V52" i="15" s="1"/>
  <c r="H52" i="15"/>
  <c r="I52" i="15"/>
  <c r="L52" i="15"/>
  <c r="M52" i="15"/>
  <c r="AH52" i="15"/>
  <c r="AR52" i="15"/>
  <c r="D53" i="15"/>
  <c r="E53" i="15"/>
  <c r="V53" i="15" s="1"/>
  <c r="H53" i="15"/>
  <c r="I53" i="15"/>
  <c r="L53" i="15"/>
  <c r="M53" i="15"/>
  <c r="AH53" i="15"/>
  <c r="AR53" i="15"/>
  <c r="AJ54" i="15"/>
  <c r="AK54" i="15"/>
  <c r="AL54" i="15"/>
  <c r="AM54" i="15"/>
  <c r="AN54" i="15"/>
  <c r="AO54" i="15"/>
  <c r="AP54" i="15"/>
  <c r="AQ54" i="15"/>
  <c r="B58" i="15"/>
  <c r="C58" i="15"/>
  <c r="E58" i="15"/>
  <c r="J58" i="15"/>
  <c r="K58" i="15"/>
  <c r="Z58" i="15"/>
  <c r="AJ55" i="15"/>
  <c r="AK55" i="15"/>
  <c r="AL55" i="15"/>
  <c r="AM55" i="15"/>
  <c r="AN55" i="15"/>
  <c r="AO55" i="15"/>
  <c r="AP55" i="15"/>
  <c r="AQ55" i="15"/>
  <c r="B59" i="15"/>
  <c r="C59" i="15"/>
  <c r="E59" i="15"/>
  <c r="J59" i="15"/>
  <c r="K59" i="15"/>
  <c r="Z59" i="15"/>
  <c r="B60" i="15"/>
  <c r="C60" i="15"/>
  <c r="E60" i="15"/>
  <c r="J60" i="15"/>
  <c r="K60" i="15"/>
  <c r="Z60" i="15"/>
  <c r="B61" i="15"/>
  <c r="C61" i="15"/>
  <c r="J61" i="15"/>
  <c r="K61" i="15"/>
  <c r="Z61" i="15"/>
  <c r="AR54" i="15" l="1"/>
  <c r="Y54" i="15"/>
  <c r="V51" i="15"/>
  <c r="V50" i="15"/>
  <c r="X54" i="15"/>
  <c r="AB54" i="15" s="1"/>
  <c r="Y53" i="15"/>
  <c r="V49" i="15"/>
  <c r="X53" i="15"/>
  <c r="AB53" i="15" s="1"/>
  <c r="Y52" i="15"/>
  <c r="W54" i="15"/>
  <c r="X52" i="15"/>
  <c r="AB52" i="15" s="1"/>
  <c r="Y51" i="15"/>
  <c r="W53" i="15"/>
  <c r="V48" i="15"/>
  <c r="Y50" i="15"/>
  <c r="W52" i="15"/>
  <c r="V47" i="15"/>
  <c r="X51" i="15"/>
  <c r="AB51" i="15" s="1"/>
  <c r="W51" i="15"/>
  <c r="X50" i="15"/>
  <c r="AB50" i="15" s="1"/>
  <c r="Y49" i="15"/>
  <c r="V46" i="15"/>
  <c r="V18" i="15"/>
  <c r="X22" i="15"/>
  <c r="AB22" i="15" s="1"/>
  <c r="Y21" i="15"/>
  <c r="W23" i="15"/>
  <c r="V17" i="15"/>
  <c r="X21" i="15"/>
  <c r="AB21" i="15" s="1"/>
  <c r="Y20" i="15"/>
  <c r="W22" i="15"/>
  <c r="X20" i="15"/>
  <c r="AB20" i="15" s="1"/>
  <c r="Y19" i="15"/>
  <c r="W21" i="15"/>
  <c r="V16" i="15"/>
  <c r="X19" i="15"/>
  <c r="AB19" i="15" s="1"/>
  <c r="Y18" i="15"/>
  <c r="W20" i="15"/>
  <c r="V15" i="15"/>
  <c r="W19" i="15"/>
  <c r="X18" i="15"/>
  <c r="AB18" i="15" s="1"/>
  <c r="Y17" i="15"/>
  <c r="V14" i="15"/>
  <c r="X17" i="15"/>
  <c r="AB17" i="15" s="1"/>
  <c r="Y16" i="15"/>
  <c r="W18" i="15"/>
  <c r="V13" i="15"/>
  <c r="X16" i="15"/>
  <c r="AB16" i="15" s="1"/>
  <c r="Y15" i="15"/>
  <c r="W17" i="15"/>
  <c r="V12" i="15"/>
  <c r="Y14" i="15"/>
  <c r="V11" i="15"/>
  <c r="W16" i="15"/>
  <c r="X15" i="15"/>
  <c r="AB15" i="15" s="1"/>
  <c r="AR55" i="15"/>
  <c r="AH58" i="15"/>
  <c r="H58" i="15"/>
  <c r="H60" i="15"/>
  <c r="H61" i="15"/>
  <c r="H59" i="15"/>
  <c r="M59" i="15"/>
  <c r="M60" i="15"/>
  <c r="M61" i="15"/>
  <c r="M58" i="15"/>
  <c r="Y13" i="15"/>
  <c r="V10" i="15"/>
  <c r="X14" i="15"/>
  <c r="W15" i="15"/>
  <c r="X49" i="15"/>
  <c r="AB49" i="15" s="1"/>
  <c r="Y48" i="15"/>
  <c r="W50" i="15"/>
  <c r="V45" i="15"/>
  <c r="X48" i="15"/>
  <c r="AB48" i="15" s="1"/>
  <c r="Y47" i="15"/>
  <c r="W49" i="15"/>
  <c r="V44" i="15"/>
  <c r="Y46" i="15"/>
  <c r="W48" i="15"/>
  <c r="V43" i="15"/>
  <c r="X47" i="15"/>
  <c r="AB47" i="15" s="1"/>
  <c r="V42" i="15"/>
  <c r="X46" i="15"/>
  <c r="AB46" i="15" s="1"/>
  <c r="W47" i="15"/>
  <c r="Y45" i="15"/>
  <c r="V41" i="15"/>
  <c r="X45" i="15"/>
  <c r="AB45" i="15" s="1"/>
  <c r="Y44" i="15"/>
  <c r="W46" i="15"/>
  <c r="X44" i="15"/>
  <c r="AB44" i="15" s="1"/>
  <c r="Y43" i="15"/>
  <c r="W45" i="15"/>
  <c r="V40" i="15"/>
  <c r="X43" i="15"/>
  <c r="AB43" i="15" s="1"/>
  <c r="Y42" i="15"/>
  <c r="W44" i="15"/>
  <c r="V39" i="15"/>
  <c r="Y41" i="15"/>
  <c r="X42" i="15"/>
  <c r="AB42" i="15" s="1"/>
  <c r="W43" i="15"/>
  <c r="V38" i="15"/>
  <c r="X41" i="15"/>
  <c r="AB41" i="15" s="1"/>
  <c r="Y40" i="15"/>
  <c r="W42" i="15"/>
  <c r="V37" i="15"/>
  <c r="X40" i="15"/>
  <c r="AB40" i="15" s="1"/>
  <c r="Y39" i="15"/>
  <c r="W41" i="15"/>
  <c r="V36" i="15"/>
  <c r="Y38" i="15"/>
  <c r="W40" i="15"/>
  <c r="V35" i="15"/>
  <c r="X39" i="15"/>
  <c r="AB39" i="15" s="1"/>
  <c r="V34" i="15"/>
  <c r="X38" i="15"/>
  <c r="AB38" i="15" s="1"/>
  <c r="Y37" i="15"/>
  <c r="W39" i="15"/>
  <c r="V33" i="15"/>
  <c r="X37" i="15"/>
  <c r="AB37" i="15" s="1"/>
  <c r="W38" i="15"/>
  <c r="Y36" i="15"/>
  <c r="X36" i="15"/>
  <c r="AB36" i="15" s="1"/>
  <c r="Y35" i="15"/>
  <c r="W37" i="15"/>
  <c r="V32" i="15"/>
  <c r="X35" i="15"/>
  <c r="AB35" i="15" s="1"/>
  <c r="Y34" i="15"/>
  <c r="W36" i="15"/>
  <c r="V31" i="15"/>
  <c r="Y33" i="15"/>
  <c r="W35" i="15"/>
  <c r="X34" i="15"/>
  <c r="AB34" i="15" s="1"/>
  <c r="V30" i="15"/>
  <c r="X33" i="15"/>
  <c r="AB33" i="15" s="1"/>
  <c r="Y32" i="15"/>
  <c r="W34" i="15"/>
  <c r="V29" i="15"/>
  <c r="X32" i="15"/>
  <c r="AB32" i="15" s="1"/>
  <c r="Y31" i="15"/>
  <c r="W33" i="15"/>
  <c r="V28" i="15"/>
  <c r="Y30" i="15"/>
  <c r="W32" i="15"/>
  <c r="V27" i="15"/>
  <c r="X31" i="15"/>
  <c r="AB31" i="15" s="1"/>
  <c r="V26" i="15"/>
  <c r="X30" i="15"/>
  <c r="AB30" i="15" s="1"/>
  <c r="Y29" i="15"/>
  <c r="W31" i="15"/>
  <c r="V25" i="15"/>
  <c r="X29" i="15"/>
  <c r="AB29" i="15" s="1"/>
  <c r="Y28" i="15"/>
  <c r="W30" i="15"/>
  <c r="X28" i="15"/>
  <c r="AB28" i="15" s="1"/>
  <c r="Y27" i="15"/>
  <c r="W29" i="15"/>
  <c r="V24" i="15"/>
  <c r="X27" i="15"/>
  <c r="AB27" i="15" s="1"/>
  <c r="Y26" i="15"/>
  <c r="W28" i="15"/>
  <c r="V23" i="15"/>
  <c r="X26" i="15"/>
  <c r="AB26" i="15" s="1"/>
  <c r="Y25" i="15"/>
  <c r="W27" i="15"/>
  <c r="V22" i="15"/>
  <c r="X25" i="15"/>
  <c r="AB25" i="15" s="1"/>
  <c r="Y24" i="15"/>
  <c r="W26" i="15"/>
  <c r="V21" i="15"/>
  <c r="X24" i="15"/>
  <c r="AB24" i="15" s="1"/>
  <c r="Y23" i="15"/>
  <c r="W25" i="15"/>
  <c r="V20" i="15"/>
  <c r="Y22" i="15"/>
  <c r="W24" i="15"/>
  <c r="V19" i="15"/>
  <c r="X23" i="15"/>
  <c r="AB23" i="15" s="1"/>
  <c r="I58" i="15"/>
  <c r="I59" i="15"/>
  <c r="I60" i="15"/>
  <c r="I61" i="15"/>
  <c r="D60" i="15"/>
  <c r="D61" i="15"/>
  <c r="AH59" i="15"/>
  <c r="AH60" i="15"/>
  <c r="L61" i="15"/>
  <c r="E61" i="15"/>
  <c r="R60" i="15"/>
  <c r="L59" i="15"/>
  <c r="D59" i="15"/>
  <c r="L58" i="15"/>
  <c r="D58" i="15"/>
  <c r="R59" i="15"/>
  <c r="L60" i="15"/>
  <c r="E49" i="9"/>
  <c r="Q49" i="9"/>
  <c r="P49" i="9"/>
  <c r="O49" i="9"/>
  <c r="N49" i="9"/>
  <c r="M49" i="9"/>
  <c r="X49" i="9" s="1"/>
  <c r="AB55" i="15" l="1"/>
  <c r="W62" i="15"/>
  <c r="V49" i="9"/>
  <c r="W49" i="9"/>
  <c r="E45" i="9" l="1"/>
  <c r="E44" i="9"/>
  <c r="E48" i="9"/>
  <c r="R48" i="9"/>
  <c r="Q48" i="9"/>
  <c r="P48" i="9"/>
  <c r="O48" i="9"/>
  <c r="N48" i="9"/>
  <c r="M48" i="9"/>
  <c r="E47" i="9"/>
  <c r="R47" i="9"/>
  <c r="Q47" i="9"/>
  <c r="P47" i="9"/>
  <c r="O47" i="9"/>
  <c r="N47" i="9"/>
  <c r="M47" i="9"/>
  <c r="E46" i="9"/>
  <c r="R46" i="9"/>
  <c r="Q46" i="9"/>
  <c r="P46" i="9"/>
  <c r="O46" i="9"/>
  <c r="N46" i="9"/>
  <c r="M46" i="9"/>
  <c r="X46" i="9" s="1"/>
  <c r="W46" i="9" l="1"/>
  <c r="X47" i="9"/>
  <c r="V48" i="9"/>
  <c r="X48" i="9"/>
  <c r="W47" i="9"/>
  <c r="T48" i="9"/>
  <c r="V47" i="9"/>
  <c r="V46" i="9"/>
  <c r="S46" i="9"/>
  <c r="W48" i="9"/>
  <c r="T46" i="9"/>
  <c r="S48" i="9"/>
  <c r="S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3" i="10"/>
  <c r="N3" i="10"/>
  <c r="O14" i="10" l="1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AI49" i="4" l="1"/>
  <c r="G23" i="5" l="1"/>
  <c r="H23" i="5" s="1"/>
  <c r="G21" i="5"/>
  <c r="H21" i="5" s="1"/>
  <c r="I152" i="5"/>
  <c r="I151" i="5"/>
  <c r="J151" i="5" s="1"/>
  <c r="I8" i="5"/>
  <c r="J8" i="5" s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55" i="5"/>
  <c r="J55" i="5" s="1"/>
  <c r="I56" i="5"/>
  <c r="J56" i="5" s="1"/>
  <c r="I57" i="5"/>
  <c r="J57" i="5" s="1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7" i="5"/>
  <c r="J7" i="5" s="1"/>
  <c r="I6" i="5"/>
  <c r="J6" i="5" s="1"/>
  <c r="H7" i="5"/>
  <c r="V47" i="4"/>
  <c r="W47" i="4" s="1"/>
  <c r="V46" i="4"/>
  <c r="G151" i="5"/>
  <c r="H151" i="5" s="1"/>
  <c r="AK47" i="4"/>
  <c r="AL47" i="4"/>
  <c r="O47" i="4"/>
  <c r="K56" i="5" l="1"/>
  <c r="K6" i="5"/>
  <c r="J145" i="5"/>
  <c r="J137" i="5" l="1"/>
  <c r="G149" i="5"/>
  <c r="H149" i="5" s="1"/>
  <c r="G145" i="5"/>
  <c r="H145" i="5" s="1"/>
  <c r="J152" i="5"/>
  <c r="K152" i="5" s="1"/>
  <c r="J150" i="5"/>
  <c r="J147" i="5"/>
  <c r="J148" i="5"/>
  <c r="K148" i="5" s="1"/>
  <c r="G147" i="5"/>
  <c r="H147" i="5" s="1"/>
  <c r="J138" i="5"/>
  <c r="G143" i="5"/>
  <c r="H143" i="5" s="1"/>
  <c r="G141" i="5"/>
  <c r="H141" i="5" s="1"/>
  <c r="G139" i="5"/>
  <c r="H139" i="5" s="1"/>
  <c r="G137" i="5"/>
  <c r="H137" i="5" s="1"/>
  <c r="G129" i="5"/>
  <c r="H129" i="5" s="1"/>
  <c r="J143" i="5"/>
  <c r="J141" i="5"/>
  <c r="J140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6" i="4"/>
  <c r="AK4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6" i="4"/>
  <c r="J46" i="4"/>
  <c r="AH46" i="4"/>
  <c r="AJ46" i="4"/>
  <c r="W46" i="4"/>
  <c r="J136" i="5"/>
  <c r="G135" i="5"/>
  <c r="H135" i="5" s="1"/>
  <c r="J134" i="5"/>
  <c r="G133" i="5"/>
  <c r="H133" i="5" s="1"/>
  <c r="J131" i="5"/>
  <c r="J132" i="5"/>
  <c r="G131" i="5"/>
  <c r="H131" i="5" s="1"/>
  <c r="J130" i="5"/>
  <c r="G127" i="5"/>
  <c r="H127" i="5" s="1"/>
  <c r="N7" i="9"/>
  <c r="O7" i="9"/>
  <c r="P7" i="9"/>
  <c r="Q7" i="9"/>
  <c r="R7" i="9"/>
  <c r="N8" i="9"/>
  <c r="O8" i="9"/>
  <c r="P8" i="9"/>
  <c r="Q8" i="9"/>
  <c r="R8" i="9"/>
  <c r="N9" i="9"/>
  <c r="O9" i="9"/>
  <c r="P9" i="9"/>
  <c r="Q9" i="9"/>
  <c r="R9" i="9"/>
  <c r="N10" i="9"/>
  <c r="O10" i="9"/>
  <c r="P10" i="9"/>
  <c r="Q10" i="9"/>
  <c r="R10" i="9"/>
  <c r="W10" i="9" s="1"/>
  <c r="N11" i="9"/>
  <c r="O11" i="9"/>
  <c r="P11" i="9"/>
  <c r="Q11" i="9"/>
  <c r="R11" i="9"/>
  <c r="N12" i="9"/>
  <c r="O12" i="9"/>
  <c r="P12" i="9"/>
  <c r="Q12" i="9"/>
  <c r="R12" i="9"/>
  <c r="N13" i="9"/>
  <c r="O13" i="9"/>
  <c r="P13" i="9"/>
  <c r="Q13" i="9"/>
  <c r="R13" i="9"/>
  <c r="W13" i="9" s="1"/>
  <c r="N14" i="9"/>
  <c r="O14" i="9"/>
  <c r="P14" i="9"/>
  <c r="Q14" i="9"/>
  <c r="R14" i="9"/>
  <c r="N15" i="9"/>
  <c r="O15" i="9"/>
  <c r="P15" i="9"/>
  <c r="Q15" i="9"/>
  <c r="R15" i="9"/>
  <c r="N16" i="9"/>
  <c r="O16" i="9"/>
  <c r="P16" i="9"/>
  <c r="Q16" i="9"/>
  <c r="R16" i="9"/>
  <c r="N17" i="9"/>
  <c r="O17" i="9"/>
  <c r="P17" i="9"/>
  <c r="Q17" i="9"/>
  <c r="R17" i="9"/>
  <c r="N18" i="9"/>
  <c r="O18" i="9"/>
  <c r="P18" i="9"/>
  <c r="Q18" i="9"/>
  <c r="R18" i="9"/>
  <c r="W18" i="9" s="1"/>
  <c r="N19" i="9"/>
  <c r="O19" i="9"/>
  <c r="P19" i="9"/>
  <c r="Q19" i="9"/>
  <c r="R19" i="9"/>
  <c r="N20" i="9"/>
  <c r="O20" i="9"/>
  <c r="P20" i="9"/>
  <c r="Q20" i="9"/>
  <c r="R20" i="9"/>
  <c r="N21" i="9"/>
  <c r="O21" i="9"/>
  <c r="P21" i="9"/>
  <c r="Q21" i="9"/>
  <c r="R21" i="9"/>
  <c r="N22" i="9"/>
  <c r="O22" i="9"/>
  <c r="P22" i="9"/>
  <c r="Q22" i="9"/>
  <c r="R22" i="9"/>
  <c r="N23" i="9"/>
  <c r="O23" i="9"/>
  <c r="P23" i="9"/>
  <c r="Q23" i="9"/>
  <c r="R23" i="9"/>
  <c r="N24" i="9"/>
  <c r="O24" i="9"/>
  <c r="P24" i="9"/>
  <c r="Q24" i="9"/>
  <c r="R24" i="9"/>
  <c r="N25" i="9"/>
  <c r="O25" i="9"/>
  <c r="P25" i="9"/>
  <c r="Q25" i="9"/>
  <c r="R25" i="9"/>
  <c r="N26" i="9"/>
  <c r="O26" i="9"/>
  <c r="P26" i="9"/>
  <c r="Q26" i="9"/>
  <c r="R26" i="9"/>
  <c r="W26" i="9" s="1"/>
  <c r="N27" i="9"/>
  <c r="O27" i="9"/>
  <c r="P27" i="9"/>
  <c r="Q27" i="9"/>
  <c r="R27" i="9"/>
  <c r="N28" i="9"/>
  <c r="O28" i="9"/>
  <c r="P28" i="9"/>
  <c r="Q28" i="9"/>
  <c r="R28" i="9"/>
  <c r="N29" i="9"/>
  <c r="O29" i="9"/>
  <c r="P29" i="9"/>
  <c r="Q29" i="9"/>
  <c r="R29" i="9"/>
  <c r="W29" i="9" s="1"/>
  <c r="N30" i="9"/>
  <c r="O30" i="9"/>
  <c r="P30" i="9"/>
  <c r="Q30" i="9"/>
  <c r="R30" i="9"/>
  <c r="N31" i="9"/>
  <c r="O31" i="9"/>
  <c r="P31" i="9"/>
  <c r="Q31" i="9"/>
  <c r="R31" i="9"/>
  <c r="N32" i="9"/>
  <c r="O32" i="9"/>
  <c r="P32" i="9"/>
  <c r="Q32" i="9"/>
  <c r="R32" i="9"/>
  <c r="N33" i="9"/>
  <c r="O33" i="9"/>
  <c r="P33" i="9"/>
  <c r="Q33" i="9"/>
  <c r="R33" i="9"/>
  <c r="N34" i="9"/>
  <c r="O34" i="9"/>
  <c r="P34" i="9"/>
  <c r="Q34" i="9"/>
  <c r="R34" i="9"/>
  <c r="W34" i="9" s="1"/>
  <c r="N35" i="9"/>
  <c r="O35" i="9"/>
  <c r="P35" i="9"/>
  <c r="Q35" i="9"/>
  <c r="R35" i="9"/>
  <c r="N36" i="9"/>
  <c r="O36" i="9"/>
  <c r="P36" i="9"/>
  <c r="Q36" i="9"/>
  <c r="R36" i="9"/>
  <c r="N37" i="9"/>
  <c r="O37" i="9"/>
  <c r="P37" i="9"/>
  <c r="Q37" i="9"/>
  <c r="R37" i="9"/>
  <c r="W37" i="9" s="1"/>
  <c r="N38" i="9"/>
  <c r="O38" i="9"/>
  <c r="P38" i="9"/>
  <c r="Q38" i="9"/>
  <c r="R38" i="9"/>
  <c r="N39" i="9"/>
  <c r="O39" i="9"/>
  <c r="P39" i="9"/>
  <c r="Q39" i="9"/>
  <c r="R39" i="9"/>
  <c r="N40" i="9"/>
  <c r="O40" i="9"/>
  <c r="P40" i="9"/>
  <c r="Q40" i="9"/>
  <c r="R40" i="9"/>
  <c r="N41" i="9"/>
  <c r="O41" i="9"/>
  <c r="P41" i="9"/>
  <c r="Q41" i="9"/>
  <c r="R41" i="9"/>
  <c r="N42" i="9"/>
  <c r="O42" i="9"/>
  <c r="P42" i="9"/>
  <c r="Q42" i="9"/>
  <c r="R42" i="9"/>
  <c r="W42" i="9" s="1"/>
  <c r="N43" i="9"/>
  <c r="O43" i="9"/>
  <c r="P43" i="9"/>
  <c r="Q43" i="9"/>
  <c r="R43" i="9"/>
  <c r="N44" i="9"/>
  <c r="O44" i="9"/>
  <c r="P44" i="9"/>
  <c r="Q44" i="9"/>
  <c r="R44" i="9"/>
  <c r="N45" i="9"/>
  <c r="O45" i="9"/>
  <c r="P45" i="9"/>
  <c r="Q45" i="9"/>
  <c r="R45" i="9"/>
  <c r="W45" i="9" s="1"/>
  <c r="R6" i="9"/>
  <c r="N6" i="9"/>
  <c r="O6" i="9"/>
  <c r="P6" i="9"/>
  <c r="M7" i="9"/>
  <c r="X7" i="9" s="1"/>
  <c r="M8" i="9"/>
  <c r="M9" i="9"/>
  <c r="M10" i="9"/>
  <c r="X10" i="9" s="1"/>
  <c r="M11" i="9"/>
  <c r="M12" i="9"/>
  <c r="X12" i="9" s="1"/>
  <c r="M13" i="9"/>
  <c r="M14" i="9"/>
  <c r="X14" i="9" s="1"/>
  <c r="M15" i="9"/>
  <c r="X15" i="9" s="1"/>
  <c r="M16" i="9"/>
  <c r="M17" i="9"/>
  <c r="M18" i="9"/>
  <c r="X18" i="9" s="1"/>
  <c r="M19" i="9"/>
  <c r="M20" i="9"/>
  <c r="M21" i="9"/>
  <c r="M22" i="9"/>
  <c r="X22" i="9" s="1"/>
  <c r="M23" i="9"/>
  <c r="X23" i="9" s="1"/>
  <c r="M24" i="9"/>
  <c r="M25" i="9"/>
  <c r="M26" i="9"/>
  <c r="M27" i="9"/>
  <c r="M28" i="9"/>
  <c r="X28" i="9" s="1"/>
  <c r="M29" i="9"/>
  <c r="M30" i="9"/>
  <c r="X30" i="9" s="1"/>
  <c r="M31" i="9"/>
  <c r="X31" i="9" s="1"/>
  <c r="M32" i="9"/>
  <c r="M33" i="9"/>
  <c r="M34" i="9"/>
  <c r="X34" i="9" s="1"/>
  <c r="M35" i="9"/>
  <c r="M36" i="9"/>
  <c r="X36" i="9" s="1"/>
  <c r="M37" i="9"/>
  <c r="M38" i="9"/>
  <c r="X38" i="9" s="1"/>
  <c r="M39" i="9"/>
  <c r="X39" i="9" s="1"/>
  <c r="M40" i="9"/>
  <c r="M41" i="9"/>
  <c r="M42" i="9"/>
  <c r="X42" i="9" s="1"/>
  <c r="M43" i="9"/>
  <c r="M44" i="9"/>
  <c r="X44" i="9" s="1"/>
  <c r="M45" i="9"/>
  <c r="M6" i="9"/>
  <c r="X6" i="9" s="1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V42" i="4"/>
  <c r="V6" i="4"/>
  <c r="Y57" i="4"/>
  <c r="Y59" i="4" s="1"/>
  <c r="AH43" i="4"/>
  <c r="V43" i="4"/>
  <c r="J44" i="4"/>
  <c r="L42" i="4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113" i="5"/>
  <c r="J127" i="5"/>
  <c r="J126" i="5"/>
  <c r="J123" i="5"/>
  <c r="J121" i="5"/>
  <c r="G121" i="5"/>
  <c r="H121" i="5" s="1"/>
  <c r="G125" i="5"/>
  <c r="H125" i="5" s="1"/>
  <c r="G123" i="5"/>
  <c r="H123" i="5" s="1"/>
  <c r="G97" i="5"/>
  <c r="H97" i="5" s="1"/>
  <c r="D5" i="3"/>
  <c r="E5" i="3" s="1"/>
  <c r="L5" i="3"/>
  <c r="D6" i="3"/>
  <c r="D7" i="3"/>
  <c r="K7" i="3"/>
  <c r="D8" i="3"/>
  <c r="K8" i="3"/>
  <c r="D9" i="3"/>
  <c r="K9" i="3"/>
  <c r="L10" i="3" s="1"/>
  <c r="D10" i="3"/>
  <c r="D11" i="3"/>
  <c r="K11" i="3"/>
  <c r="D12" i="3"/>
  <c r="K12" i="3"/>
  <c r="D13" i="3"/>
  <c r="K13" i="3"/>
  <c r="D14" i="3"/>
  <c r="K14" i="3"/>
  <c r="D15" i="3"/>
  <c r="K15" i="3"/>
  <c r="K16" i="3"/>
  <c r="L16" i="3" s="1"/>
  <c r="K17" i="3"/>
  <c r="K18" i="3"/>
  <c r="K19" i="3"/>
  <c r="K20" i="3"/>
  <c r="K21" i="3"/>
  <c r="K22" i="3"/>
  <c r="J6" i="4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4" i="4"/>
  <c r="Y55" i="4"/>
  <c r="Y56" i="4"/>
  <c r="Y58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H55" i="5"/>
  <c r="G57" i="5"/>
  <c r="H57" i="5" s="1"/>
  <c r="G59" i="5"/>
  <c r="J59" i="5"/>
  <c r="G61" i="5"/>
  <c r="H61" i="5" s="1"/>
  <c r="J62" i="5"/>
  <c r="G63" i="5"/>
  <c r="H63" i="5" s="1"/>
  <c r="J64" i="5"/>
  <c r="G65" i="5"/>
  <c r="H65" i="5" s="1"/>
  <c r="J65" i="5"/>
  <c r="G67" i="5"/>
  <c r="H67" i="5" s="1"/>
  <c r="J68" i="5"/>
  <c r="G69" i="5"/>
  <c r="H69" i="5" s="1"/>
  <c r="J69" i="5"/>
  <c r="G71" i="5"/>
  <c r="H71" i="5" s="1"/>
  <c r="G73" i="5"/>
  <c r="H73" i="5" s="1"/>
  <c r="J74" i="5"/>
  <c r="G75" i="5"/>
  <c r="H75" i="5" s="1"/>
  <c r="J76" i="5"/>
  <c r="G77" i="5"/>
  <c r="H77" i="5" s="1"/>
  <c r="J78" i="5"/>
  <c r="J77" i="5"/>
  <c r="G79" i="5"/>
  <c r="H79" i="5" s="1"/>
  <c r="J80" i="5"/>
  <c r="G81" i="5"/>
  <c r="H81" i="5" s="1"/>
  <c r="J82" i="5"/>
  <c r="J81" i="5"/>
  <c r="G83" i="5"/>
  <c r="H83" i="5" s="1"/>
  <c r="J83" i="5"/>
  <c r="G85" i="5"/>
  <c r="H85" i="5" s="1"/>
  <c r="J85" i="5"/>
  <c r="G87" i="5"/>
  <c r="H87" i="5" s="1"/>
  <c r="J88" i="5"/>
  <c r="G89" i="5"/>
  <c r="H89" i="5" s="1"/>
  <c r="J89" i="5"/>
  <c r="G91" i="5"/>
  <c r="H91" i="5" s="1"/>
  <c r="J91" i="5"/>
  <c r="G93" i="5"/>
  <c r="H93" i="5" s="1"/>
  <c r="J93" i="5"/>
  <c r="G95" i="5"/>
  <c r="H95" i="5" s="1"/>
  <c r="J96" i="5"/>
  <c r="J97" i="5"/>
  <c r="G99" i="5"/>
  <c r="H99" i="5" s="1"/>
  <c r="J99" i="5"/>
  <c r="G101" i="5"/>
  <c r="H101" i="5" s="1"/>
  <c r="J102" i="5"/>
  <c r="G103" i="5"/>
  <c r="H103" i="5" s="1"/>
  <c r="J104" i="5"/>
  <c r="G105" i="5"/>
  <c r="H105" i="5" s="1"/>
  <c r="J106" i="5"/>
  <c r="G107" i="5"/>
  <c r="H107" i="5" s="1"/>
  <c r="J107" i="5"/>
  <c r="G109" i="5"/>
  <c r="H109" i="5" s="1"/>
  <c r="J109" i="5"/>
  <c r="G111" i="5"/>
  <c r="H111" i="5" s="1"/>
  <c r="J111" i="5"/>
  <c r="G113" i="5"/>
  <c r="H113" i="5" s="1"/>
  <c r="G115" i="5"/>
  <c r="H115" i="5" s="1"/>
  <c r="J115" i="5"/>
  <c r="G117" i="5"/>
  <c r="H117" i="5" s="1"/>
  <c r="J117" i="5"/>
  <c r="G119" i="5"/>
  <c r="H119" i="5" s="1"/>
  <c r="G5" i="2"/>
  <c r="W5" i="2"/>
  <c r="AA5" i="2" s="1"/>
  <c r="Z5" i="2"/>
  <c r="G6" i="2"/>
  <c r="J6" i="2"/>
  <c r="N6" i="2"/>
  <c r="W6" i="2"/>
  <c r="Y6" i="2"/>
  <c r="Z6" i="2" s="1"/>
  <c r="AI6" i="2"/>
  <c r="G7" i="2"/>
  <c r="J7" i="2"/>
  <c r="N7" i="2"/>
  <c r="W7" i="2"/>
  <c r="AA7" i="2" s="1"/>
  <c r="Y7" i="2"/>
  <c r="AC7" i="2" s="1"/>
  <c r="AD7" i="2"/>
  <c r="G8" i="2"/>
  <c r="J8" i="2"/>
  <c r="N8" i="2"/>
  <c r="W8" i="2"/>
  <c r="Y8" i="2"/>
  <c r="Z8" i="2" s="1"/>
  <c r="AD8" i="2"/>
  <c r="AI8" i="2"/>
  <c r="G9" i="2"/>
  <c r="J9" i="2"/>
  <c r="N9" i="2"/>
  <c r="W9" i="2"/>
  <c r="X9" i="2" s="1"/>
  <c r="Y9" i="2"/>
  <c r="AD9" i="2"/>
  <c r="G10" i="2"/>
  <c r="J10" i="2"/>
  <c r="N10" i="2"/>
  <c r="W10" i="2"/>
  <c r="Y10" i="2"/>
  <c r="Z10" i="2" s="1"/>
  <c r="AD10" i="2"/>
  <c r="AI10" i="2"/>
  <c r="G11" i="2"/>
  <c r="J11" i="2"/>
  <c r="N11" i="2"/>
  <c r="W11" i="2"/>
  <c r="X11" i="2" s="1"/>
  <c r="Y11" i="2"/>
  <c r="AC11" i="2" s="1"/>
  <c r="AD11" i="2"/>
  <c r="G12" i="2"/>
  <c r="J12" i="2"/>
  <c r="N12" i="2"/>
  <c r="W12" i="2"/>
  <c r="AB12" i="2" s="1"/>
  <c r="Y12" i="2"/>
  <c r="AD12" i="2"/>
  <c r="G13" i="2"/>
  <c r="J13" i="2"/>
  <c r="N13" i="2"/>
  <c r="W13" i="2"/>
  <c r="AA13" i="2" s="1"/>
  <c r="Y13" i="2"/>
  <c r="AD13" i="2"/>
  <c r="G14" i="2"/>
  <c r="J14" i="2"/>
  <c r="N14" i="2"/>
  <c r="W14" i="2"/>
  <c r="Y14" i="2"/>
  <c r="AD14" i="2"/>
  <c r="G15" i="2"/>
  <c r="J15" i="2"/>
  <c r="N15" i="2"/>
  <c r="W15" i="2"/>
  <c r="X15" i="2" s="1"/>
  <c r="Y15" i="2"/>
  <c r="Z15" i="2" s="1"/>
  <c r="AD15" i="2"/>
  <c r="G16" i="2"/>
  <c r="J16" i="2"/>
  <c r="N16" i="2"/>
  <c r="W16" i="2"/>
  <c r="AB16" i="2" s="1"/>
  <c r="Y16" i="2"/>
  <c r="AC16" i="2" s="1"/>
  <c r="AD16" i="2"/>
  <c r="G17" i="2"/>
  <c r="J17" i="2"/>
  <c r="N17" i="2"/>
  <c r="W17" i="2"/>
  <c r="AA17" i="2" s="1"/>
  <c r="Y17" i="2"/>
  <c r="AD17" i="2"/>
  <c r="G18" i="2"/>
  <c r="J18" i="2"/>
  <c r="N18" i="2"/>
  <c r="W18" i="2"/>
  <c r="AA18" i="2" s="1"/>
  <c r="Y18" i="2"/>
  <c r="Z18" i="2" s="1"/>
  <c r="AD18" i="2"/>
  <c r="G19" i="2"/>
  <c r="J19" i="2"/>
  <c r="N19" i="2"/>
  <c r="W19" i="2"/>
  <c r="AA19" i="2" s="1"/>
  <c r="Y19" i="2"/>
  <c r="Z19" i="2" s="1"/>
  <c r="AD19" i="2"/>
  <c r="AI19" i="2"/>
  <c r="G20" i="2"/>
  <c r="J20" i="2"/>
  <c r="N20" i="2"/>
  <c r="W20" i="2"/>
  <c r="AB20" i="2" s="1"/>
  <c r="Y20" i="2"/>
  <c r="Z20" i="2" s="1"/>
  <c r="AD20" i="2"/>
  <c r="G21" i="2"/>
  <c r="J21" i="2"/>
  <c r="N21" i="2"/>
  <c r="W21" i="2"/>
  <c r="AA21" i="2" s="1"/>
  <c r="Y21" i="2"/>
  <c r="AD21" i="2"/>
  <c r="G22" i="2"/>
  <c r="J22" i="2"/>
  <c r="N22" i="2"/>
  <c r="W22" i="2"/>
  <c r="AA22" i="2" s="1"/>
  <c r="Y22" i="2"/>
  <c r="AC22" i="2" s="1"/>
  <c r="AD22" i="2"/>
  <c r="G23" i="2"/>
  <c r="J23" i="2"/>
  <c r="N23" i="2"/>
  <c r="W23" i="2"/>
  <c r="Y23" i="2"/>
  <c r="AD23" i="2"/>
  <c r="G24" i="2"/>
  <c r="J24" i="2"/>
  <c r="N24" i="2"/>
  <c r="W24" i="2"/>
  <c r="X24" i="2" s="1"/>
  <c r="Y24" i="2"/>
  <c r="Z24" i="2" s="1"/>
  <c r="AD24" i="2"/>
  <c r="G25" i="2"/>
  <c r="J25" i="2"/>
  <c r="N25" i="2"/>
  <c r="W25" i="2"/>
  <c r="AB25" i="2" s="1"/>
  <c r="Y25" i="2"/>
  <c r="AD25" i="2"/>
  <c r="G26" i="2"/>
  <c r="J26" i="2"/>
  <c r="N26" i="2"/>
  <c r="W26" i="2"/>
  <c r="AA26" i="2" s="1"/>
  <c r="Y26" i="2"/>
  <c r="Z26" i="2" s="1"/>
  <c r="AD26" i="2"/>
  <c r="G27" i="2"/>
  <c r="J27" i="2"/>
  <c r="N27" i="2"/>
  <c r="W27" i="2"/>
  <c r="AB27" i="2" s="1"/>
  <c r="Y27" i="2"/>
  <c r="Z27" i="2" s="1"/>
  <c r="AD27" i="2"/>
  <c r="G28" i="2"/>
  <c r="J28" i="2"/>
  <c r="N28" i="2"/>
  <c r="W28" i="2"/>
  <c r="X28" i="2" s="1"/>
  <c r="Y28" i="2"/>
  <c r="AD28" i="2"/>
  <c r="G29" i="2"/>
  <c r="J29" i="2"/>
  <c r="N29" i="2"/>
  <c r="W29" i="2"/>
  <c r="AB29" i="2" s="1"/>
  <c r="Y29" i="2"/>
  <c r="AD29" i="2"/>
  <c r="G30" i="2"/>
  <c r="J30" i="2"/>
  <c r="N30" i="2"/>
  <c r="W30" i="2"/>
  <c r="Y30" i="2"/>
  <c r="Z30" i="2" s="1"/>
  <c r="AD30" i="2"/>
  <c r="G31" i="2"/>
  <c r="J31" i="2"/>
  <c r="N31" i="2"/>
  <c r="W31" i="2"/>
  <c r="AA31" i="2" s="1"/>
  <c r="Y31" i="2"/>
  <c r="Z31" i="2" s="1"/>
  <c r="AD31" i="2"/>
  <c r="G32" i="2"/>
  <c r="J32" i="2"/>
  <c r="N32" i="2"/>
  <c r="W32" i="2"/>
  <c r="Y32" i="2"/>
  <c r="Z32" i="2" s="1"/>
  <c r="AD32" i="2"/>
  <c r="AH32" i="2"/>
  <c r="G33" i="2"/>
  <c r="J33" i="2"/>
  <c r="N33" i="2"/>
  <c r="W33" i="2"/>
  <c r="AB33" i="2" s="1"/>
  <c r="Y33" i="2"/>
  <c r="Z33" i="2" s="1"/>
  <c r="AD33" i="2"/>
  <c r="G34" i="2"/>
  <c r="J34" i="2"/>
  <c r="N34" i="2"/>
  <c r="W34" i="2"/>
  <c r="Y34" i="2"/>
  <c r="AD34" i="2"/>
  <c r="G35" i="2"/>
  <c r="J35" i="2"/>
  <c r="N35" i="2"/>
  <c r="W35" i="2"/>
  <c r="AA35" i="2" s="1"/>
  <c r="Y35" i="2"/>
  <c r="AD35" i="2"/>
  <c r="AI35" i="2"/>
  <c r="G36" i="2"/>
  <c r="J36" i="2"/>
  <c r="N36" i="2"/>
  <c r="W36" i="2"/>
  <c r="X36" i="2" s="1"/>
  <c r="Y36" i="2"/>
  <c r="Z36" i="2" s="1"/>
  <c r="AD36" i="2"/>
  <c r="G37" i="2"/>
  <c r="J37" i="2"/>
  <c r="N37" i="2"/>
  <c r="W37" i="2"/>
  <c r="AA37" i="2" s="1"/>
  <c r="Y37" i="2"/>
  <c r="AD37" i="2"/>
  <c r="G38" i="2"/>
  <c r="J38" i="2"/>
  <c r="N38" i="2"/>
  <c r="W38" i="2"/>
  <c r="AA38" i="2" s="1"/>
  <c r="Y38" i="2"/>
  <c r="AD38" i="2"/>
  <c r="G39" i="2"/>
  <c r="J39" i="2"/>
  <c r="N39" i="2"/>
  <c r="W39" i="2"/>
  <c r="X39" i="2" s="1"/>
  <c r="Y39" i="2"/>
  <c r="Z39" i="2" s="1"/>
  <c r="AD39" i="2"/>
  <c r="G40" i="2"/>
  <c r="J40" i="2"/>
  <c r="N40" i="2"/>
  <c r="W40" i="2"/>
  <c r="X40" i="2" s="1"/>
  <c r="Y40" i="2"/>
  <c r="Z40" i="2" s="1"/>
  <c r="AD40" i="2"/>
  <c r="W41" i="2"/>
  <c r="AB41" i="2" s="1"/>
  <c r="Y41" i="2"/>
  <c r="Z41" i="2" s="1"/>
  <c r="F55" i="2"/>
  <c r="H55" i="2"/>
  <c r="I55" i="2"/>
  <c r="K55" i="2"/>
  <c r="L55" i="2"/>
  <c r="M55" i="2"/>
  <c r="O55" i="2"/>
  <c r="P55" i="2"/>
  <c r="Q55" i="2"/>
  <c r="R55" i="2"/>
  <c r="S55" i="2"/>
  <c r="T55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Y132" i="2"/>
  <c r="AD132" i="2" s="1"/>
  <c r="Z132" i="2"/>
  <c r="AA132" i="2"/>
  <c r="AF132" i="2" s="1"/>
  <c r="AC132" i="2"/>
  <c r="AG132" i="2" s="1"/>
  <c r="AE132" i="2"/>
  <c r="P133" i="2"/>
  <c r="Q133" i="2"/>
  <c r="Y133" i="2"/>
  <c r="AD133" i="2" s="1"/>
  <c r="Z133" i="2"/>
  <c r="AE133" i="2" s="1"/>
  <c r="AA133" i="2"/>
  <c r="AF133" i="2" s="1"/>
  <c r="AC133" i="2"/>
  <c r="AG133" i="2" s="1"/>
  <c r="P134" i="2"/>
  <c r="Q134" i="2"/>
  <c r="Y134" i="2"/>
  <c r="AD134" i="2" s="1"/>
  <c r="Z134" i="2"/>
  <c r="AE134" i="2" s="1"/>
  <c r="AA134" i="2"/>
  <c r="AF134" i="2" s="1"/>
  <c r="AC134" i="2"/>
  <c r="AG134" i="2" s="1"/>
  <c r="P135" i="2"/>
  <c r="Q135" i="2"/>
  <c r="Y135" i="2"/>
  <c r="AD135" i="2" s="1"/>
  <c r="Z135" i="2"/>
  <c r="AE135" i="2" s="1"/>
  <c r="AA135" i="2"/>
  <c r="AF135" i="2" s="1"/>
  <c r="AC135" i="2"/>
  <c r="AG135" i="2" s="1"/>
  <c r="P136" i="2"/>
  <c r="Q136" i="2"/>
  <c r="Y136" i="2"/>
  <c r="AD136" i="2" s="1"/>
  <c r="Z136" i="2"/>
  <c r="AE136" i="2" s="1"/>
  <c r="AA136" i="2"/>
  <c r="AF136" i="2" s="1"/>
  <c r="AC136" i="2"/>
  <c r="AG136" i="2" s="1"/>
  <c r="P137" i="2"/>
  <c r="Q137" i="2"/>
  <c r="Y137" i="2"/>
  <c r="AD137" i="2" s="1"/>
  <c r="Z137" i="2"/>
  <c r="AE137" i="2" s="1"/>
  <c r="AA137" i="2"/>
  <c r="AF137" i="2" s="1"/>
  <c r="AC137" i="2"/>
  <c r="AG137" i="2" s="1"/>
  <c r="P138" i="2"/>
  <c r="Q138" i="2"/>
  <c r="Y138" i="2"/>
  <c r="AD138" i="2" s="1"/>
  <c r="Z138" i="2"/>
  <c r="AE138" i="2" s="1"/>
  <c r="AA138" i="2"/>
  <c r="AF138" i="2" s="1"/>
  <c r="AC138" i="2"/>
  <c r="AG138" i="2" s="1"/>
  <c r="P139" i="2"/>
  <c r="Q139" i="2"/>
  <c r="Y139" i="2"/>
  <c r="AD139" i="2" s="1"/>
  <c r="Z139" i="2"/>
  <c r="AE139" i="2" s="1"/>
  <c r="AA139" i="2"/>
  <c r="AF139" i="2" s="1"/>
  <c r="AC139" i="2"/>
  <c r="AG139" i="2" s="1"/>
  <c r="P140" i="2"/>
  <c r="Q140" i="2"/>
  <c r="P141" i="2"/>
  <c r="Q141" i="2"/>
  <c r="J122" i="5"/>
  <c r="W37" i="4"/>
  <c r="Z37" i="4"/>
  <c r="Z9" i="4"/>
  <c r="Z29" i="4"/>
  <c r="X34" i="4"/>
  <c r="X22" i="4"/>
  <c r="T34" i="9"/>
  <c r="T23" i="9"/>
  <c r="J149" i="5"/>
  <c r="J144" i="5"/>
  <c r="J139" i="5"/>
  <c r="J142" i="5"/>
  <c r="J103" i="5"/>
  <c r="J118" i="5"/>
  <c r="J87" i="5"/>
  <c r="J67" i="5"/>
  <c r="J61" i="5"/>
  <c r="J9" i="5"/>
  <c r="J73" i="5"/>
  <c r="J125" i="5"/>
  <c r="J92" i="5"/>
  <c r="J94" i="5"/>
  <c r="J100" i="5"/>
  <c r="J84" i="5"/>
  <c r="J108" i="5"/>
  <c r="J58" i="5"/>
  <c r="K58" i="5" s="1"/>
  <c r="J13" i="5"/>
  <c r="J114" i="5"/>
  <c r="J129" i="5"/>
  <c r="J66" i="5"/>
  <c r="J75" i="5"/>
  <c r="J110" i="5"/>
  <c r="J24" i="5"/>
  <c r="J133" i="5"/>
  <c r="J79" i="5"/>
  <c r="J86" i="5"/>
  <c r="J112" i="5"/>
  <c r="J70" i="5"/>
  <c r="J26" i="5"/>
  <c r="J63" i="5"/>
  <c r="J124" i="5"/>
  <c r="J105" i="5"/>
  <c r="J101" i="5"/>
  <c r="J17" i="5"/>
  <c r="J12" i="5"/>
  <c r="X20" i="9" l="1"/>
  <c r="U20" i="9"/>
  <c r="AA21" i="9"/>
  <c r="Z20" i="9"/>
  <c r="AB21" i="9"/>
  <c r="W21" i="9"/>
  <c r="U21" i="9"/>
  <c r="Z21" i="9"/>
  <c r="AB22" i="9"/>
  <c r="AA22" i="9"/>
  <c r="X29" i="9"/>
  <c r="W38" i="9"/>
  <c r="W22" i="9"/>
  <c r="X13" i="9"/>
  <c r="X43" i="9"/>
  <c r="X35" i="9"/>
  <c r="X27" i="9"/>
  <c r="X19" i="9"/>
  <c r="X11" i="9"/>
  <c r="X45" i="9"/>
  <c r="X21" i="9"/>
  <c r="X41" i="9"/>
  <c r="X33" i="9"/>
  <c r="X25" i="9"/>
  <c r="X17" i="9"/>
  <c r="X9" i="9"/>
  <c r="X37" i="9"/>
  <c r="X40" i="9"/>
  <c r="X32" i="9"/>
  <c r="X24" i="9"/>
  <c r="X16" i="9"/>
  <c r="X8" i="9"/>
  <c r="W36" i="4"/>
  <c r="AQ25" i="4"/>
  <c r="AQ12" i="4"/>
  <c r="AP11" i="4"/>
  <c r="Z10" i="4"/>
  <c r="L17" i="3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X19" i="2"/>
  <c r="AI38" i="2"/>
  <c r="X33" i="2"/>
  <c r="AB7" i="2"/>
  <c r="AC25" i="2"/>
  <c r="X21" i="2"/>
  <c r="AI32" i="2"/>
  <c r="AI36" i="2"/>
  <c r="Z16" i="2"/>
  <c r="K76" i="5"/>
  <c r="K100" i="5"/>
  <c r="K68" i="5"/>
  <c r="K94" i="5"/>
  <c r="K86" i="5"/>
  <c r="K122" i="5"/>
  <c r="K124" i="5"/>
  <c r="K74" i="5"/>
  <c r="AB24" i="2"/>
  <c r="X38" i="2"/>
  <c r="Z7" i="2"/>
  <c r="AB5" i="2"/>
  <c r="X7" i="2"/>
  <c r="Z22" i="2"/>
  <c r="AB15" i="2"/>
  <c r="AH35" i="2"/>
  <c r="AH17" i="2"/>
  <c r="AH16" i="2"/>
  <c r="AH33" i="2"/>
  <c r="AI30" i="2"/>
  <c r="AH13" i="2"/>
  <c r="AI12" i="2"/>
  <c r="AH11" i="2"/>
  <c r="AH10" i="2"/>
  <c r="AI9" i="2"/>
  <c r="X5" i="2"/>
  <c r="AA29" i="2"/>
  <c r="AB11" i="2"/>
  <c r="AH25" i="2"/>
  <c r="X17" i="2"/>
  <c r="AC6" i="2"/>
  <c r="X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40" i="9"/>
  <c r="W32" i="9"/>
  <c r="W24" i="9"/>
  <c r="W16" i="9"/>
  <c r="W8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V15" i="9"/>
  <c r="V7" i="9"/>
  <c r="T27" i="9"/>
  <c r="S22" i="9"/>
  <c r="T20" i="9"/>
  <c r="V42" i="9"/>
  <c r="V34" i="9"/>
  <c r="V26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V36" i="9"/>
  <c r="V45" i="9"/>
  <c r="V37" i="9"/>
  <c r="V29" i="9"/>
  <c r="S25" i="9"/>
  <c r="V21" i="9"/>
  <c r="V13" i="9"/>
  <c r="T18" i="9"/>
  <c r="T44" i="9"/>
  <c r="T43" i="9"/>
  <c r="V43" i="9"/>
  <c r="V35" i="9"/>
  <c r="V27" i="9"/>
  <c r="V19" i="9"/>
  <c r="V11" i="9"/>
  <c r="T10" i="9"/>
  <c r="S38" i="9"/>
  <c r="S11" i="9"/>
  <c r="X39" i="4"/>
  <c r="X31" i="4"/>
  <c r="X19" i="4"/>
  <c r="X29" i="2"/>
  <c r="AB36" i="2"/>
  <c r="T45" i="9"/>
  <c r="X12" i="2"/>
  <c r="Z16" i="4"/>
  <c r="AA11" i="2"/>
  <c r="AA36" i="2"/>
  <c r="AB19" i="2"/>
  <c r="AI17" i="2"/>
  <c r="AP18" i="4"/>
  <c r="AA12" i="2"/>
  <c r="AC19" i="2"/>
  <c r="AP32" i="4"/>
  <c r="L8" i="3"/>
  <c r="K114" i="5"/>
  <c r="K26" i="5"/>
  <c r="K84" i="5"/>
  <c r="X31" i="2"/>
  <c r="AB31" i="2"/>
  <c r="AH34" i="2"/>
  <c r="AI33" i="2"/>
  <c r="AC20" i="2"/>
  <c r="AC12" i="2"/>
  <c r="Z11" i="2"/>
  <c r="AP37" i="4"/>
  <c r="Z35" i="4"/>
  <c r="AP33" i="4"/>
  <c r="AP29" i="4"/>
  <c r="W22" i="4"/>
  <c r="W18" i="4"/>
  <c r="Z11" i="4"/>
  <c r="E16" i="3"/>
  <c r="S40" i="9"/>
  <c r="S23" i="9"/>
  <c r="X8" i="4"/>
  <c r="L7" i="3"/>
  <c r="T21" i="9"/>
  <c r="T8" i="9"/>
  <c r="K134" i="5"/>
  <c r="S16" i="9"/>
  <c r="X26" i="4"/>
  <c r="X45" i="4"/>
  <c r="X37" i="4"/>
  <c r="X29" i="4"/>
  <c r="Z32" i="4"/>
  <c r="AP9" i="4"/>
  <c r="AH52" i="4"/>
  <c r="AB37" i="2"/>
  <c r="AQ11" i="4"/>
  <c r="AB38" i="2"/>
  <c r="AI37" i="2"/>
  <c r="AA33" i="2"/>
  <c r="AH20" i="2"/>
  <c r="AB17" i="2"/>
  <c r="AQ30" i="4"/>
  <c r="AQ16" i="4"/>
  <c r="AA41" i="2"/>
  <c r="AC21" i="2"/>
  <c r="AH19" i="2"/>
  <c r="AI14" i="2"/>
  <c r="AI13" i="2"/>
  <c r="AP35" i="4"/>
  <c r="W24" i="4"/>
  <c r="AP10" i="4"/>
  <c r="E7" i="3"/>
  <c r="T40" i="9"/>
  <c r="AE140" i="2"/>
  <c r="AC39" i="2"/>
  <c r="Z38" i="2"/>
  <c r="AC23" i="2"/>
  <c r="Z23" i="2"/>
  <c r="S31" i="9"/>
  <c r="T42" i="9"/>
  <c r="T31" i="9"/>
  <c r="Z15" i="4"/>
  <c r="Q142" i="2"/>
  <c r="AB23" i="2"/>
  <c r="AA23" i="2"/>
  <c r="X23" i="2"/>
  <c r="X8" i="2"/>
  <c r="AA8" i="2"/>
  <c r="S6" i="9"/>
  <c r="S9" i="9"/>
  <c r="K144" i="5"/>
  <c r="AC33" i="2"/>
  <c r="AH28" i="2"/>
  <c r="AI28" i="2"/>
  <c r="K102" i="5"/>
  <c r="Z40" i="4"/>
  <c r="W28" i="4"/>
  <c r="Z28" i="4"/>
  <c r="T7" i="9"/>
  <c r="S7" i="9"/>
  <c r="S45" i="9"/>
  <c r="S32" i="9"/>
  <c r="AB32" i="2"/>
  <c r="AA32" i="2"/>
  <c r="X32" i="2"/>
  <c r="Z23" i="4"/>
  <c r="W23" i="4"/>
  <c r="S43" i="9"/>
  <c r="AH23" i="2"/>
  <c r="AI23" i="2"/>
  <c r="AP27" i="4"/>
  <c r="AQ27" i="4"/>
  <c r="S15" i="9"/>
  <c r="K118" i="5"/>
  <c r="T15" i="9"/>
  <c r="AF140" i="2"/>
  <c r="AB40" i="2"/>
  <c r="Z34" i="2"/>
  <c r="AC34" i="2"/>
  <c r="AI21" i="2"/>
  <c r="AH21" i="2"/>
  <c r="AC18" i="2"/>
  <c r="W14" i="4"/>
  <c r="Z14" i="4"/>
  <c r="W45" i="4"/>
  <c r="S41" i="9"/>
  <c r="AH49" i="4"/>
  <c r="S35" i="9"/>
  <c r="T35" i="9"/>
  <c r="Z13" i="2"/>
  <c r="AC13" i="2"/>
  <c r="AP31" i="4"/>
  <c r="AQ31" i="4"/>
  <c r="T32" i="9"/>
  <c r="AQ18" i="4"/>
  <c r="AA40" i="2"/>
  <c r="AB35" i="2"/>
  <c r="X35" i="2"/>
  <c r="AA27" i="2"/>
  <c r="X27" i="2"/>
  <c r="AC24" i="2"/>
  <c r="AB10" i="2"/>
  <c r="AA10" i="2"/>
  <c r="AA9" i="2"/>
  <c r="AB9" i="2"/>
  <c r="AB8" i="2"/>
  <c r="AQ32" i="4"/>
  <c r="Z21" i="4"/>
  <c r="W21" i="4"/>
  <c r="L19" i="3"/>
  <c r="L18" i="3"/>
  <c r="T17" i="9"/>
  <c r="T9" i="9"/>
  <c r="AC35" i="2"/>
  <c r="J55" i="2"/>
  <c r="K80" i="5"/>
  <c r="K18" i="5"/>
  <c r="AQ35" i="4"/>
  <c r="AN40" i="4"/>
  <c r="AO49" i="4"/>
  <c r="S30" i="9"/>
  <c r="S27" i="9"/>
  <c r="S13" i="9"/>
  <c r="X6" i="4"/>
  <c r="X40" i="4"/>
  <c r="K130" i="5"/>
  <c r="AH12" i="2"/>
  <c r="AH38" i="2"/>
  <c r="AH30" i="2"/>
  <c r="AH29" i="2"/>
  <c r="AI18" i="2"/>
  <c r="AI15" i="2"/>
  <c r="AH8" i="2"/>
  <c r="G55" i="2"/>
  <c r="W39" i="4"/>
  <c r="AP30" i="4"/>
  <c r="Z26" i="4"/>
  <c r="Z25" i="4"/>
  <c r="AQ9" i="4"/>
  <c r="AP8" i="4"/>
  <c r="AH50" i="4"/>
  <c r="E9" i="3"/>
  <c r="Z44" i="4"/>
  <c r="S44" i="9"/>
  <c r="S42" i="9"/>
  <c r="S34" i="9"/>
  <c r="X20" i="4"/>
  <c r="X46" i="4"/>
  <c r="K150" i="5"/>
  <c r="AD140" i="2"/>
  <c r="E11" i="3"/>
  <c r="S29" i="9"/>
  <c r="X36" i="4"/>
  <c r="X13" i="4"/>
  <c r="K110" i="5"/>
  <c r="AB22" i="2"/>
  <c r="X22" i="2"/>
  <c r="AC36" i="2"/>
  <c r="AB21" i="2"/>
  <c r="Z36" i="4"/>
  <c r="AP24" i="4"/>
  <c r="T22" i="9"/>
  <c r="X38" i="4"/>
  <c r="X27" i="4"/>
  <c r="AC30" i="2"/>
  <c r="AQ19" i="4"/>
  <c r="K112" i="5"/>
  <c r="T11" i="9"/>
  <c r="L6" i="3"/>
  <c r="AH37" i="2"/>
  <c r="AI34" i="2"/>
  <c r="AC27" i="2"/>
  <c r="AH6" i="2"/>
  <c r="AH5" i="2"/>
  <c r="K106" i="5"/>
  <c r="AP39" i="4"/>
  <c r="AP34" i="4"/>
  <c r="W32" i="4"/>
  <c r="W31" i="4"/>
  <c r="W19" i="4"/>
  <c r="W11" i="4"/>
  <c r="W8" i="4"/>
  <c r="E14" i="3"/>
  <c r="Z42" i="4"/>
  <c r="T36" i="9"/>
  <c r="T25" i="9"/>
  <c r="X15" i="4"/>
  <c r="K140" i="5"/>
  <c r="K78" i="5"/>
  <c r="K88" i="5"/>
  <c r="K82" i="5"/>
  <c r="K126" i="5"/>
  <c r="K104" i="5"/>
  <c r="K92" i="5"/>
  <c r="K64" i="5"/>
  <c r="K20" i="5"/>
  <c r="K16" i="5"/>
  <c r="K70" i="5"/>
  <c r="K24" i="5"/>
  <c r="K10" i="5"/>
  <c r="K66" i="5"/>
  <c r="K14" i="5"/>
  <c r="K62" i="5"/>
  <c r="W56" i="2"/>
  <c r="W41" i="4"/>
  <c r="Z41" i="4"/>
  <c r="Z33" i="4"/>
  <c r="W33" i="4"/>
  <c r="Z20" i="4"/>
  <c r="W20" i="4"/>
  <c r="AC31" i="2"/>
  <c r="AC32" i="2"/>
  <c r="AP26" i="4"/>
  <c r="W10" i="4"/>
  <c r="J128" i="5"/>
  <c r="K128" i="5" s="1"/>
  <c r="J98" i="5"/>
  <c r="K98" i="5" s="1"/>
  <c r="AH9" i="2"/>
  <c r="S36" i="9"/>
  <c r="S8" i="9"/>
  <c r="J146" i="5"/>
  <c r="J95" i="5"/>
  <c r="K96" i="5" s="1"/>
  <c r="K142" i="5"/>
  <c r="T37" i="9"/>
  <c r="S28" i="9"/>
  <c r="X37" i="2"/>
  <c r="AC29" i="2"/>
  <c r="AI24" i="2"/>
  <c r="AH24" i="2"/>
  <c r="Z21" i="2"/>
  <c r="AI20" i="2"/>
  <c r="AB13" i="2"/>
  <c r="AI11" i="2"/>
  <c r="AC10" i="2"/>
  <c r="J72" i="5"/>
  <c r="J71" i="5"/>
  <c r="AQ33" i="4"/>
  <c r="AP17" i="4"/>
  <c r="AQ17" i="4"/>
  <c r="AQ15" i="4"/>
  <c r="AQ14" i="4"/>
  <c r="AQ13" i="4"/>
  <c r="AP12" i="4"/>
  <c r="L15" i="3"/>
  <c r="L14" i="3"/>
  <c r="K108" i="5"/>
  <c r="AB39" i="2"/>
  <c r="Y55" i="2"/>
  <c r="AQ22" i="4"/>
  <c r="AP22" i="4"/>
  <c r="E12" i="3"/>
  <c r="E13" i="3"/>
  <c r="J120" i="5"/>
  <c r="J119" i="5"/>
  <c r="AP21" i="4"/>
  <c r="AC8" i="2"/>
  <c r="AQ23" i="4"/>
  <c r="AP23" i="4"/>
  <c r="AJ50" i="4"/>
  <c r="AJ52" i="4"/>
  <c r="AQ39" i="4"/>
  <c r="AQ28" i="4"/>
  <c r="X30" i="2"/>
  <c r="AA30" i="2"/>
  <c r="AB30" i="2"/>
  <c r="Z29" i="2"/>
  <c r="AC26" i="2"/>
  <c r="AA25" i="2"/>
  <c r="AC15" i="2"/>
  <c r="AH14" i="2"/>
  <c r="X10" i="2"/>
  <c r="AC5" i="2"/>
  <c r="AQ34" i="4"/>
  <c r="AP14" i="4"/>
  <c r="AP6" i="4"/>
  <c r="AO40" i="4"/>
  <c r="AO50" i="4"/>
  <c r="S24" i="9"/>
  <c r="T24" i="9"/>
  <c r="K12" i="5"/>
  <c r="Z28" i="2"/>
  <c r="AC28" i="2"/>
  <c r="AA20" i="2"/>
  <c r="X20" i="2"/>
  <c r="AH26" i="2"/>
  <c r="AI26" i="2"/>
  <c r="Z17" i="2"/>
  <c r="AC17" i="2"/>
  <c r="G56" i="2"/>
  <c r="AH15" i="2"/>
  <c r="AA34" i="2"/>
  <c r="AB34" i="2"/>
  <c r="X34" i="2"/>
  <c r="L20" i="3"/>
  <c r="L21" i="3"/>
  <c r="K132" i="5"/>
  <c r="AA15" i="2"/>
  <c r="AI25" i="2"/>
  <c r="AC37" i="2"/>
  <c r="Z37" i="2"/>
  <c r="Z35" i="2"/>
  <c r="AI31" i="2"/>
  <c r="AH31" i="2"/>
  <c r="AB26" i="2"/>
  <c r="X26" i="2"/>
  <c r="Z25" i="2"/>
  <c r="AB18" i="2"/>
  <c r="X18" i="2"/>
  <c r="X13" i="2"/>
  <c r="Z12" i="2"/>
  <c r="Z9" i="2"/>
  <c r="AC9" i="2"/>
  <c r="AA6" i="2"/>
  <c r="X6" i="2"/>
  <c r="AB6" i="2"/>
  <c r="W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T41" i="9"/>
  <c r="T30" i="9"/>
  <c r="K138" i="5"/>
  <c r="AH51" i="4"/>
  <c r="AA28" i="2"/>
  <c r="AB28" i="2"/>
  <c r="AG140" i="2"/>
  <c r="AI22" i="2"/>
  <c r="AH22" i="2"/>
  <c r="AA14" i="2"/>
  <c r="X14" i="2"/>
  <c r="AB14" i="2"/>
  <c r="AQ29" i="4"/>
  <c r="J116" i="5"/>
  <c r="K116" i="5" s="1"/>
  <c r="J60" i="5"/>
  <c r="K60" i="5" s="1"/>
  <c r="J90" i="5"/>
  <c r="K90" i="5" s="1"/>
  <c r="S37" i="9"/>
  <c r="J135" i="5"/>
  <c r="K136" i="5" s="1"/>
  <c r="Y56" i="2"/>
  <c r="X25" i="2"/>
  <c r="AA39" i="2"/>
  <c r="AC38" i="2"/>
  <c r="AH18" i="2"/>
  <c r="AI16" i="2"/>
  <c r="AH7" i="2"/>
  <c r="AI7" i="2"/>
  <c r="N55" i="2"/>
  <c r="N56" i="2"/>
  <c r="AP38" i="4"/>
  <c r="AQ21" i="4"/>
  <c r="Z19" i="4"/>
  <c r="AN49" i="4"/>
  <c r="AN50" i="4"/>
  <c r="L9" i="3"/>
  <c r="E6" i="3"/>
  <c r="S33" i="9"/>
  <c r="T33" i="9"/>
  <c r="S19" i="9"/>
  <c r="S12" i="9"/>
  <c r="T12" i="9"/>
  <c r="X42" i="4"/>
  <c r="Z14" i="2"/>
  <c r="AC14" i="2"/>
  <c r="W34" i="4"/>
  <c r="Z34" i="4"/>
  <c r="E10" i="3"/>
  <c r="AH36" i="2"/>
  <c r="AI29" i="2"/>
  <c r="AA24" i="2"/>
  <c r="W38" i="4"/>
  <c r="W30" i="4"/>
  <c r="AQ24" i="4"/>
  <c r="S39" i="9"/>
  <c r="S17" i="9"/>
  <c r="S10" i="9"/>
  <c r="T19" i="9"/>
  <c r="AH27" i="2"/>
  <c r="AA16" i="2"/>
  <c r="X16" i="2"/>
  <c r="Z31" i="4"/>
  <c r="W27" i="4"/>
  <c r="Z13" i="4"/>
  <c r="W13" i="4"/>
  <c r="Z12" i="4"/>
  <c r="L12" i="3"/>
  <c r="X44" i="4"/>
  <c r="Z56" i="4" l="1"/>
  <c r="Z55" i="4"/>
  <c r="Z54" i="4"/>
  <c r="Z57" i="4"/>
  <c r="AQ40" i="4"/>
  <c r="Z55" i="2"/>
  <c r="AQ49" i="4"/>
  <c r="K8" i="5"/>
  <c r="AQ50" i="4"/>
  <c r="K72" i="5"/>
  <c r="AB56" i="2"/>
  <c r="AB55" i="2"/>
  <c r="K146" i="5"/>
  <c r="X56" i="2"/>
  <c r="X55" i="2"/>
  <c r="Z56" i="2"/>
  <c r="AA55" i="2"/>
  <c r="AA56" i="2"/>
  <c r="K120" i="5"/>
  <c r="AP49" i="4"/>
  <c r="AP40" i="4"/>
  <c r="AP50" i="4"/>
</calcChain>
</file>

<file path=xl/sharedStrings.xml><?xml version="1.0" encoding="utf-8"?>
<sst xmlns="http://schemas.openxmlformats.org/spreadsheetml/2006/main" count="60198" uniqueCount="895">
  <si>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</si>
  <si>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</si>
  <si>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</si>
  <si>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</si>
  <si>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</si>
  <si>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</si>
  <si>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</si>
  <si>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</si>
  <si>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</si>
  <si>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</si>
  <si>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</si>
  <si>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</si>
  <si>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</si>
  <si>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</si>
  <si>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</si>
  <si>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</si>
  <si>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</si>
  <si>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</si>
  <si>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</si>
  <si>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</si>
  <si>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</si>
  <si>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</si>
  <si>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</si>
  <si>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</si>
  <si>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</si>
  <si>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</si>
  <si>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</si>
  <si>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</si>
  <si>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</si>
  <si>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</si>
  <si>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</si>
  <si>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</si>
  <si>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</si>
  <si>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</si>
  <si>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</si>
  <si>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</si>
  <si>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</si>
  <si>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</si>
  <si>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</si>
  <si>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</si>
  <si>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</si>
  <si>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</si>
  <si>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</si>
  <si>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</si>
  <si>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</si>
  <si>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</si>
  <si>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</si>
  <si>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</si>
  <si>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</si>
  <si>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</si>
  <si>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</si>
  <si>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</si>
  <si>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</si>
  <si>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</si>
  <si>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</si>
  <si>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</si>
  <si>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</si>
  <si>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</si>
  <si>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</si>
  <si>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</si>
  <si>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</si>
  <si>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</si>
  <si>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</si>
  <si>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</si>
  <si>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</si>
  <si>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</si>
  <si>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</si>
  <si>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</si>
  <si>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</si>
  <si>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</si>
  <si>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</si>
  <si>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</si>
  <si>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</si>
  <si>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</si>
  <si>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</si>
  <si>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</si>
  <si>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</si>
  <si>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</si>
  <si>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</si>
  <si>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</si>
  <si>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</si>
  <si>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</si>
  <si>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</si>
  <si>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</si>
  <si>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</si>
  <si>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</si>
  <si>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</si>
  <si>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</si>
  <si>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</si>
  <si>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</si>
  <si>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</si>
  <si>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</si>
  <si>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</si>
  <si>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</si>
  <si>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</si>
  <si>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</si>
  <si>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</si>
  <si>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</si>
  <si>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</si>
  <si>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</si>
  <si>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</si>
  <si>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</si>
  <si>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</si>
  <si>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</si>
  <si>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</si>
  <si>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</si>
  <si>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</si>
  <si>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</si>
  <si>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</si>
  <si>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</si>
  <si>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</si>
  <si>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</si>
  <si>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</si>
  <si>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</si>
  <si>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</si>
  <si>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</si>
  <si>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</si>
  <si>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</si>
  <si>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</si>
  <si>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</si>
  <si>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</si>
  <si>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</si>
  <si>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</si>
  <si>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</si>
  <si>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</si>
  <si>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</si>
  <si>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</si>
  <si>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</si>
  <si>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</si>
  <si>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</si>
  <si>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</si>
  <si>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</si>
  <si>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</si>
  <si>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</si>
  <si>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</si>
  <si>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</si>
  <si>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</si>
  <si>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</si>
  <si>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</si>
  <si>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</si>
  <si>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</si>
  <si>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</si>
  <si>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</si>
  <si>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</si>
  <si>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</si>
  <si>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</si>
  <si>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</si>
  <si>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</si>
  <si>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</si>
  <si>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</si>
  <si>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</si>
  <si>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</si>
  <si>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</si>
  <si>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</si>
  <si>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</si>
  <si>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</si>
  <si>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</si>
  <si>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</si>
  <si>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</si>
  <si>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</si>
  <si>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</si>
  <si>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</si>
  <si>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</si>
  <si>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</si>
  <si>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std dev</t>
  </si>
  <si>
    <t>avg. bu/ac</t>
  </si>
  <si>
    <t>std dev bu/ac</t>
  </si>
  <si>
    <t>TAM101</t>
  </si>
  <si>
    <t>Nicoma</t>
  </si>
  <si>
    <t>Triumph64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</si>
  <si>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</si>
  <si>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</si>
  <si>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</si>
  <si>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</si>
  <si>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</si>
  <si>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</si>
  <si>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</si>
  <si>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</si>
  <si>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</si>
  <si>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</si>
  <si>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</si>
  <si>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</si>
  <si>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</si>
  <si>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</si>
  <si>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</si>
  <si>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</si>
  <si>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</si>
  <si>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</si>
  <si>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</si>
  <si>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</si>
  <si>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</si>
  <si>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Ruby Lee</t>
  </si>
  <si>
    <t>PlantDate</t>
  </si>
  <si>
    <t>HarvestDate</t>
  </si>
  <si>
    <t>Days p-sGDD&gt;0</t>
  </si>
  <si>
    <t>P Response</t>
  </si>
  <si>
    <t>60-40-60/60-0-60</t>
  </si>
  <si>
    <t>60-40-60 - 60-0-60</t>
  </si>
  <si>
    <t>60-60-60 minus 60-0-60</t>
  </si>
  <si>
    <t>NDVI,F7</t>
  </si>
  <si>
    <t>NDVI, F9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</si>
  <si>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</si>
  <si>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</si>
  <si>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</si>
  <si>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</si>
  <si>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</si>
  <si>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</si>
  <si>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</si>
  <si>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</si>
  <si>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</si>
  <si>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</si>
  <si>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</si>
  <si>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</si>
  <si>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</si>
  <si>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</si>
  <si>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</si>
  <si>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</si>
  <si>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</si>
  <si>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</si>
  <si>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</si>
  <si>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</si>
  <si>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</si>
  <si>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</si>
  <si>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</si>
  <si>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</si>
  <si>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</si>
  <si>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</si>
  <si>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</si>
  <si>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</si>
  <si>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</si>
  <si>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</si>
  <si>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</si>
  <si>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</si>
  <si>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</si>
  <si>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</si>
  <si>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</si>
  <si>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</si>
  <si>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</si>
  <si>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</si>
  <si>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</si>
  <si>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</si>
  <si>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</si>
  <si>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</si>
  <si>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</si>
  <si>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</si>
  <si>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</si>
  <si>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</si>
  <si>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</si>
  <si>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</si>
  <si>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</si>
  <si>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</si>
  <si>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</si>
  <si>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</si>
  <si>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</si>
  <si>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</si>
  <si>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</si>
  <si>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</si>
  <si>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</si>
  <si>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</si>
  <si>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</si>
  <si>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</si>
  <si>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</si>
  <si>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</si>
  <si>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</si>
  <si>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</si>
  <si>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</si>
  <si>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</si>
  <si>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</si>
  <si>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</si>
  <si>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</si>
  <si>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</si>
  <si>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</si>
  <si>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</si>
  <si>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</si>
  <si>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</si>
  <si>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</si>
  <si>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</si>
  <si>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</si>
  <si>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</si>
  <si>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</si>
  <si>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</si>
  <si>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</si>
  <si>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</si>
  <si>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</si>
  <si>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</si>
  <si>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</si>
  <si>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</si>
  <si>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</si>
  <si>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</si>
  <si>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</si>
  <si>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</si>
  <si>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</si>
  <si>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</si>
  <si>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</si>
  <si>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</si>
  <si>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</si>
  <si>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</si>
  <si>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</si>
  <si>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</si>
  <si>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</si>
  <si>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</si>
  <si>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</si>
  <si>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</si>
  <si>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</si>
  <si>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</si>
  <si>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</si>
  <si>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</si>
  <si>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</si>
  <si>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</si>
  <si>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</si>
  <si>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</si>
  <si>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</si>
  <si>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</si>
  <si>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</si>
  <si>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</si>
  <si>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</si>
  <si>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</si>
  <si>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</si>
  <si>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</si>
  <si>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</si>
  <si>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</si>
  <si>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</si>
  <si>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</si>
  <si>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</si>
  <si>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</si>
  <si>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</si>
  <si>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</si>
  <si>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</si>
  <si>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</si>
  <si>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</si>
  <si>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</si>
  <si>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</si>
  <si>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</si>
  <si>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</si>
  <si>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</si>
  <si>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</si>
  <si>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0 lbs N/ac</t>
  </si>
  <si>
    <t xml:space="preserve">. </t>
  </si>
  <si>
    <t>CV</t>
  </si>
  <si>
    <t>Trt 6</t>
  </si>
  <si>
    <t>90-20-55</t>
  </si>
  <si>
    <t>What did the check plots yield</t>
  </si>
  <si>
    <t xml:space="preserve">  7 minus 2 (N response)</t>
  </si>
  <si>
    <t>Std. Dev.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</si>
  <si>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</si>
  <si>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</si>
  <si>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</si>
  <si>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</si>
  <si>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</si>
  <si>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</si>
  <si>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</si>
  <si>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</si>
  <si>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</si>
  <si>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</si>
  <si>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</si>
  <si>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</si>
  <si>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</si>
  <si>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</si>
  <si>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</si>
  <si>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</si>
  <si>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</si>
  <si>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</si>
  <si>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</si>
  <si>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</si>
  <si>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</si>
  <si>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</si>
  <si>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</si>
  <si>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</si>
  <si>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</si>
  <si>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</si>
  <si>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</si>
  <si>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</si>
  <si>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</si>
  <si>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</si>
  <si>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</si>
  <si>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</si>
  <si>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</si>
  <si>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</si>
  <si>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</si>
  <si>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</si>
  <si>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</si>
  <si>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</si>
  <si>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</si>
  <si>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</si>
  <si>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</si>
  <si>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</si>
  <si>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</si>
  <si>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</si>
  <si>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</si>
  <si>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</si>
  <si>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</si>
  <si>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</si>
  <si>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</si>
  <si>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</si>
  <si>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</si>
  <si>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</si>
  <si>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</si>
  <si>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</si>
  <si>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</si>
  <si>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</si>
  <si>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</si>
  <si>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</si>
  <si>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</si>
  <si>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</si>
  <si>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</si>
  <si>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</si>
  <si>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</si>
  <si>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</si>
  <si>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</si>
  <si>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</si>
  <si>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</si>
  <si>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</si>
  <si>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</si>
  <si>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</si>
  <si>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</si>
  <si>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</si>
  <si>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</si>
  <si>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</si>
  <si>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</si>
  <si>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</si>
  <si>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</si>
  <si>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</si>
  <si>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</si>
  <si>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</si>
  <si>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</si>
  <si>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</si>
  <si>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</si>
  <si>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</si>
  <si>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</si>
  <si>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</si>
  <si>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</si>
  <si>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</si>
  <si>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</si>
  <si>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</si>
  <si>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</si>
  <si>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</si>
  <si>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</si>
  <si>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</si>
  <si>
    <t>2009 harvest</t>
  </si>
  <si>
    <t>Sening Date</t>
  </si>
  <si>
    <t>23.1 </t>
  </si>
  <si>
    <t>47.3 </t>
  </si>
  <si>
    <t>Dec 2016 </t>
  </si>
  <si>
    <t>0.34 </t>
  </si>
  <si>
    <t>66.2 </t>
  </si>
  <si>
    <t>Nov 2016 </t>
  </si>
  <si>
    <t>2.54 </t>
  </si>
  <si>
    <t>53.2 </t>
  </si>
  <si>
    <t>79.1 </t>
  </si>
  <si>
    <t>Oct 2016 </t>
  </si>
  <si>
    <t>5.20 </t>
  </si>
  <si>
    <t>63.3 </t>
  </si>
  <si>
    <t>86.2 </t>
  </si>
  <si>
    <t>Sep 2016 </t>
  </si>
  <si>
    <t>1.78 </t>
  </si>
  <si>
    <t>68.7 </t>
  </si>
  <si>
    <t>92.5 </t>
  </si>
  <si>
    <t>Aug 2016 </t>
  </si>
  <si>
    <t>3.58 </t>
  </si>
  <si>
    <t>71.0 </t>
  </si>
  <si>
    <t>95.7 </t>
  </si>
  <si>
    <t>Jul 2016 </t>
  </si>
  <si>
    <t>4.78 </t>
  </si>
  <si>
    <t>67.9 </t>
  </si>
  <si>
    <t>93.0 </t>
  </si>
  <si>
    <t>Jun 2016 </t>
  </si>
  <si>
    <t>3.71 </t>
  </si>
  <si>
    <t>53.9 </t>
  </si>
  <si>
    <t>77.6 </t>
  </si>
  <si>
    <t>May 2016 </t>
  </si>
  <si>
    <t>4.00 </t>
  </si>
  <si>
    <t>Apr 2016 </t>
  </si>
  <si>
    <t>0.91 </t>
  </si>
  <si>
    <t>38.4 </t>
  </si>
  <si>
    <t>66.6 </t>
  </si>
  <si>
    <t>Mar 2016 </t>
  </si>
  <si>
    <t>31.3 </t>
  </si>
  <si>
    <t>59.7 </t>
  </si>
  <si>
    <t>Feb 2016 </t>
  </si>
  <si>
    <t>26.5 </t>
  </si>
  <si>
    <t>45.7 </t>
  </si>
  <si>
    <t>Jan 2016 </t>
  </si>
  <si>
    <t>Dec 2015 </t>
  </si>
  <si>
    <t>38.0 </t>
  </si>
  <si>
    <t>61.2 </t>
  </si>
  <si>
    <t>Nov 2015 </t>
  </si>
  <si>
    <t>1.52 </t>
  </si>
  <si>
    <t>50.7 </t>
  </si>
  <si>
    <t>74.9 </t>
  </si>
  <si>
    <t>Oct 2015 </t>
  </si>
  <si>
    <t>1.42 </t>
  </si>
  <si>
    <t>64.7 </t>
  </si>
  <si>
    <t>89.7 </t>
  </si>
  <si>
    <t>Sep 2015 </t>
  </si>
  <si>
    <t>1.79 </t>
  </si>
  <si>
    <t>67.3 </t>
  </si>
  <si>
    <t>91.6 </t>
  </si>
  <si>
    <t>Aug 2015 </t>
  </si>
  <si>
    <t>6.44 </t>
  </si>
  <si>
    <t>70.9 </t>
  </si>
  <si>
    <t>93.2 </t>
  </si>
  <si>
    <t>Jul 2015 </t>
  </si>
  <si>
    <t>2.30 </t>
  </si>
  <si>
    <t>67.0 </t>
  </si>
  <si>
    <t>91.4 </t>
  </si>
  <si>
    <t>Jun 2015 </t>
  </si>
  <si>
    <t>10.47 </t>
  </si>
  <si>
    <t>54.6 </t>
  </si>
  <si>
    <t>73.5 </t>
  </si>
  <si>
    <t>May 2015 </t>
  </si>
  <si>
    <t>5.57 </t>
  </si>
  <si>
    <t>48.1 </t>
  </si>
  <si>
    <t>71.7 </t>
  </si>
  <si>
    <t>Apr 2015 </t>
  </si>
  <si>
    <t>Mar 2015 </t>
  </si>
  <si>
    <t>22.9 </t>
  </si>
  <si>
    <t>48.4 </t>
  </si>
  <si>
    <t>Feb 2015 </t>
  </si>
  <si>
    <t>Jan 2015 </t>
  </si>
  <si>
    <t>32.1 </t>
  </si>
  <si>
    <t>46.2 </t>
  </si>
  <si>
    <t>Dec 2014 </t>
  </si>
  <si>
    <t>31.6 </t>
  </si>
  <si>
    <t>54.5 </t>
  </si>
  <si>
    <t>Nov 2014 </t>
  </si>
  <si>
    <t>2.23 </t>
  </si>
  <si>
    <t>51.4 </t>
  </si>
  <si>
    <t>Oct 2014 </t>
  </si>
  <si>
    <t>0.71 </t>
  </si>
  <si>
    <t>62.0 </t>
  </si>
  <si>
    <t>87.1 </t>
  </si>
  <si>
    <t>Sep 2014 </t>
  </si>
  <si>
    <t>1.44 </t>
  </si>
  <si>
    <t>69.3 </t>
  </si>
  <si>
    <t>95.8 </t>
  </si>
  <si>
    <t>Aug 2014 </t>
  </si>
  <si>
    <t>4.14 </t>
  </si>
  <si>
    <t>89.1 </t>
  </si>
  <si>
    <t>Jul 2014 </t>
  </si>
  <si>
    <t>7.08 </t>
  </si>
  <si>
    <t>66.5 </t>
  </si>
  <si>
    <t>87.8 </t>
  </si>
  <si>
    <t>Jun 2014 </t>
  </si>
  <si>
    <t>55.8 </t>
  </si>
  <si>
    <t>84.8 </t>
  </si>
  <si>
    <t>May 2014 </t>
  </si>
  <si>
    <t>0.21 </t>
  </si>
  <si>
    <t>42.0 </t>
  </si>
  <si>
    <t>73.4 </t>
  </si>
  <si>
    <t>Apr 2014 </t>
  </si>
  <si>
    <t>29.7 </t>
  </si>
  <si>
    <t>58.1 </t>
  </si>
  <si>
    <t>Mar 2014 </t>
  </si>
  <si>
    <t>21.3 </t>
  </si>
  <si>
    <t>44.4 </t>
  </si>
  <si>
    <t>Feb 2014 </t>
  </si>
  <si>
    <t>20.8 </t>
  </si>
  <si>
    <t>47.7 </t>
  </si>
  <si>
    <t>Jan 2014 </t>
  </si>
  <si>
    <t>20.7 </t>
  </si>
  <si>
    <t>45.0 </t>
  </si>
  <si>
    <t>Dec 2013 </t>
  </si>
  <si>
    <t>33.5 </t>
  </si>
  <si>
    <t>56.1 </t>
  </si>
  <si>
    <t>Nov 2013 </t>
  </si>
  <si>
    <t>2.38 </t>
  </si>
  <si>
    <t>46.8 </t>
  </si>
  <si>
    <t>71.3 </t>
  </si>
  <si>
    <t>Oct 2013 </t>
  </si>
  <si>
    <t>2.78 </t>
  </si>
  <si>
    <t>88.7 </t>
  </si>
  <si>
    <t>Sep 2013 </t>
  </si>
  <si>
    <t>3.63 </t>
  </si>
  <si>
    <t>68.2 </t>
  </si>
  <si>
    <t>91.7 </t>
  </si>
  <si>
    <t>Aug 2013 </t>
  </si>
  <si>
    <t>7.45 </t>
  </si>
  <si>
    <t>67.8 </t>
  </si>
  <si>
    <t>92.4 </t>
  </si>
  <si>
    <t>Jul 2013 </t>
  </si>
  <si>
    <t>3.96 </t>
  </si>
  <si>
    <t>65.7 </t>
  </si>
  <si>
    <t>90.5 </t>
  </si>
  <si>
    <t>Jun 2013 </t>
  </si>
  <si>
    <t>3.61 </t>
  </si>
  <si>
    <t>53.8 </t>
  </si>
  <si>
    <t>77.1 </t>
  </si>
  <si>
    <t>May 2013 </t>
  </si>
  <si>
    <t>40.4 </t>
  </si>
  <si>
    <t>62.6 </t>
  </si>
  <si>
    <t>Apr 2013 </t>
  </si>
  <si>
    <t>33.6 </t>
  </si>
  <si>
    <t>58.2 </t>
  </si>
  <si>
    <t>Mar 2013 </t>
  </si>
  <si>
    <t>26.0 </t>
  </si>
  <si>
    <t>49.1 </t>
  </si>
  <si>
    <t>Feb 2013 </t>
  </si>
  <si>
    <t>25.5 </t>
  </si>
  <si>
    <t>50.9 </t>
  </si>
  <si>
    <t>Jan 2013 </t>
  </si>
  <si>
    <t>26.7 </t>
  </si>
  <si>
    <t>51.6 </t>
  </si>
  <si>
    <t>Dec 2012 </t>
  </si>
  <si>
    <t>Nov 2012 </t>
  </si>
  <si>
    <t>0.07 </t>
  </si>
  <si>
    <t>Oct 2012 </t>
  </si>
  <si>
    <t>2.13 </t>
  </si>
  <si>
    <t>60.2 </t>
  </si>
  <si>
    <t>87.0 </t>
  </si>
  <si>
    <t>Sep 2012 </t>
  </si>
  <si>
    <t>1.86 </t>
  </si>
  <si>
    <t>67.2 </t>
  </si>
  <si>
    <t>94.4 </t>
  </si>
  <si>
    <t>Aug 2012 </t>
  </si>
  <si>
    <t>0.39 </t>
  </si>
  <si>
    <t>72.3 </t>
  </si>
  <si>
    <t>101.9 </t>
  </si>
  <si>
    <t>Jul 2012 </t>
  </si>
  <si>
    <t>2.34 </t>
  </si>
  <si>
    <t>65.5 </t>
  </si>
  <si>
    <t>92.0 </t>
  </si>
  <si>
    <t>Jun 2012 </t>
  </si>
  <si>
    <t>1.41 </t>
  </si>
  <si>
    <t>May 2012 </t>
  </si>
  <si>
    <t>6.09 </t>
  </si>
  <si>
    <t>50.8 </t>
  </si>
  <si>
    <t>73.9 </t>
  </si>
  <si>
    <t>Apr 2012 </t>
  </si>
  <si>
    <t>2.49 </t>
  </si>
  <si>
    <t>46.3 </t>
  </si>
  <si>
    <t>69.6 </t>
  </si>
  <si>
    <t>Mar 2012 </t>
  </si>
  <si>
    <t>31.1 </t>
  </si>
  <si>
    <t>51.8 </t>
  </si>
  <si>
    <t>Feb 2012 </t>
  </si>
  <si>
    <t>27.5 </t>
  </si>
  <si>
    <t>53.3 </t>
  </si>
  <si>
    <t>Jan 2012 </t>
  </si>
  <si>
    <t>29.4 </t>
  </si>
  <si>
    <t>Dec 2011 </t>
  </si>
  <si>
    <t>3.17 </t>
  </si>
  <si>
    <t>35.8 </t>
  </si>
  <si>
    <t>58.4 </t>
  </si>
  <si>
    <t>Nov 2011 </t>
  </si>
  <si>
    <t>2.37 </t>
  </si>
  <si>
    <t>47.6 </t>
  </si>
  <si>
    <t>74.7 </t>
  </si>
  <si>
    <t>Oct 2011 </t>
  </si>
  <si>
    <t>1.22 </t>
  </si>
  <si>
    <t>56.3 </t>
  </si>
  <si>
    <t>84.6 </t>
  </si>
  <si>
    <t>Sep 2011 </t>
  </si>
  <si>
    <t>1.99 </t>
  </si>
  <si>
    <t>Aug 2011 </t>
  </si>
  <si>
    <t>0.51 </t>
  </si>
  <si>
    <t>Jul 2011 </t>
  </si>
  <si>
    <t>Avg</t>
  </si>
  <si>
    <t>2.90 </t>
  </si>
  <si>
    <t>69.7 </t>
  </si>
  <si>
    <t>98.5 </t>
  </si>
  <si>
    <t>Jun 2011 </t>
  </si>
  <si>
    <t>5.45 </t>
  </si>
  <si>
    <t>53.7 </t>
  </si>
  <si>
    <t>81.3 </t>
  </si>
  <si>
    <t>May 2011 </t>
  </si>
  <si>
    <t>1.69 </t>
  </si>
  <si>
    <t>44.7 </t>
  </si>
  <si>
    <t>74.5 </t>
  </si>
  <si>
    <t>Apr 2011 </t>
  </si>
  <si>
    <t>36.9 </t>
  </si>
  <si>
    <t>61.0 </t>
  </si>
  <si>
    <t>Mar 2011 </t>
  </si>
  <si>
    <t>22.5 </t>
  </si>
  <si>
    <t>50.2 </t>
  </si>
  <si>
    <t>Feb 2011 </t>
  </si>
  <si>
    <t>19.4 </t>
  </si>
  <si>
    <t>44.9 </t>
  </si>
  <si>
    <t>Jan 2011 </t>
  </si>
  <si>
    <t>47.4 </t>
  </si>
  <si>
    <t>Dec 2010 </t>
  </si>
  <si>
    <t>2.07 </t>
  </si>
  <si>
    <t>34.7 </t>
  </si>
  <si>
    <t>59.5 </t>
  </si>
  <si>
    <t>Nov 2010 </t>
  </si>
  <si>
    <t>1.45 </t>
  </si>
  <si>
    <t>76.0 </t>
  </si>
  <si>
    <t>Oct 2010 </t>
  </si>
  <si>
    <t>3.37 </t>
  </si>
  <si>
    <t>62.9 </t>
  </si>
  <si>
    <t>85.5 </t>
  </si>
  <si>
    <t>Sep 2010 </t>
  </si>
  <si>
    <t>96.1 </t>
  </si>
  <si>
    <t>Aug 2010 </t>
  </si>
  <si>
    <t>6.56 </t>
  </si>
  <si>
    <t>71.6 </t>
  </si>
  <si>
    <t>93.1 </t>
  </si>
  <si>
    <t>Jul 2010 </t>
  </si>
  <si>
    <t>92.8 </t>
  </si>
  <si>
    <t>Jun 2010 </t>
  </si>
  <si>
    <t>4.90 </t>
  </si>
  <si>
    <t>54.7 </t>
  </si>
  <si>
    <t>78.0 </t>
  </si>
  <si>
    <t>May 2010 </t>
  </si>
  <si>
    <t>3.26 </t>
  </si>
  <si>
    <t>71.1 </t>
  </si>
  <si>
    <t>Apr 2010 </t>
  </si>
  <si>
    <t>36.6 </t>
  </si>
  <si>
    <t>58.5 </t>
  </si>
  <si>
    <t>Mar 2010 </t>
  </si>
  <si>
    <t>26.4 </t>
  </si>
  <si>
    <t>42.1 </t>
  </si>
  <si>
    <t>Feb 2010 </t>
  </si>
  <si>
    <t>22.3 </t>
  </si>
  <si>
    <t>42.3 </t>
  </si>
  <si>
    <t>Jan 2010 </t>
  </si>
  <si>
    <t>21.1 </t>
  </si>
  <si>
    <t>43.2 </t>
  </si>
  <si>
    <t>Dec 2009 </t>
  </si>
  <si>
    <t>0.25 </t>
  </si>
  <si>
    <t>40.5 </t>
  </si>
  <si>
    <t>Nov 2009 </t>
  </si>
  <si>
    <t>4.98 </t>
  </si>
  <si>
    <t>43.7 </t>
  </si>
  <si>
    <t>62.1 </t>
  </si>
  <si>
    <t>Oct 2009 </t>
  </si>
  <si>
    <t>59.2 </t>
  </si>
  <si>
    <t>81.0 </t>
  </si>
  <si>
    <t>Sep 2009 </t>
  </si>
  <si>
    <t>7.57 </t>
  </si>
  <si>
    <t>66.9 </t>
  </si>
  <si>
    <t>89.6 </t>
  </si>
  <si>
    <t>Aug 2009 </t>
  </si>
  <si>
    <t>2.57 </t>
  </si>
  <si>
    <t>67.7 </t>
  </si>
  <si>
    <t>94.5 </t>
  </si>
  <si>
    <t>Jul 2009 </t>
  </si>
  <si>
    <t>2.32 </t>
  </si>
  <si>
    <t>93.4 </t>
  </si>
  <si>
    <t>Jun 2009 </t>
  </si>
  <si>
    <t>1.49 </t>
  </si>
  <si>
    <t>76.2 </t>
  </si>
  <si>
    <t>May 2009 </t>
  </si>
  <si>
    <t>3.54 </t>
  </si>
  <si>
    <t>44.2 </t>
  </si>
  <si>
    <t>69.8 </t>
  </si>
  <si>
    <t>Apr 2009 </t>
  </si>
  <si>
    <t>37.2 </t>
  </si>
  <si>
    <t>Mar 2009 </t>
  </si>
  <si>
    <t>Total Rain, in</t>
  </si>
  <si>
    <t>0.31 </t>
  </si>
  <si>
    <t>30.9 </t>
  </si>
  <si>
    <t>57.8 </t>
  </si>
  <si>
    <t>Feb 2009 </t>
  </si>
  <si>
    <t>C</t>
  </si>
  <si>
    <t>F</t>
  </si>
  <si>
    <t>Precip Inches</t>
  </si>
  <si>
    <t>Temp Min F</t>
  </si>
  <si>
    <t>Temp Max F</t>
  </si>
  <si>
    <t>Temp Avg F</t>
  </si>
  <si>
    <t>Lahoma 1WSW, Major County, 36.38 N, 98.12 W</t>
  </si>
  <si>
    <t>Mesonet Lahoma</t>
  </si>
  <si>
    <t>Mesonet Average</t>
  </si>
  <si>
    <t>1981 - 2010 Normal</t>
  </si>
  <si>
    <t>Annual Total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</si>
  <si>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</si>
  <si>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</si>
  <si>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</si>
  <si>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</si>
  <si>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</si>
  <si>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</si>
  <si>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</si>
  <si>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</si>
  <si>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</si>
  <si>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</si>
  <si>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</si>
  <si>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</si>
  <si>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Monthly Rainfall with estimated values in red</t>
  </si>
  <si>
    <t>Lahoma Mesonet in inches per month</t>
  </si>
  <si>
    <t>Rain, mm</t>
  </si>
  <si>
    <t>Yld kg/ha</t>
  </si>
  <si>
    <t>OFF by</t>
  </si>
  <si>
    <t>4 year</t>
  </si>
  <si>
    <t>3 year</t>
  </si>
  <si>
    <t>5 year</t>
  </si>
  <si>
    <t>Yield Goal off by  _____</t>
  </si>
  <si>
    <t>rainfall mm</t>
  </si>
  <si>
    <t>temp C</t>
  </si>
  <si>
    <t>12.5% moisture</t>
  </si>
  <si>
    <t>IBA</t>
  </si>
  <si>
    <t xml:space="preserve">** these dates </t>
  </si>
  <si>
    <t>change by 2 days??</t>
  </si>
  <si>
    <t>Annual average temperature, C</t>
  </si>
  <si>
    <t>Average Temp, C</t>
  </si>
  <si>
    <t>TREATMENT</t>
  </si>
  <si>
    <t>N Yield</t>
  </si>
  <si>
    <t>Increase</t>
  </si>
  <si>
    <t>bu/.ac</t>
  </si>
  <si>
    <t>RI related to the previous years, yield increase</t>
  </si>
  <si>
    <t>RI related to the previous year MAX yield</t>
  </si>
  <si>
    <t>Yield Increase</t>
  </si>
  <si>
    <t>RI previous year</t>
  </si>
  <si>
    <t xml:space="preserve"> Previous Year</t>
  </si>
  <si>
    <t>2 metric</t>
  </si>
  <si>
    <t>4 metric</t>
  </si>
  <si>
    <t>5 metric</t>
  </si>
  <si>
    <r>
      <t xml:space="preserve">Treatment </t>
    </r>
    <r>
      <rPr>
        <b/>
        <sz val="11"/>
        <color theme="1"/>
        <rFont val="Calibri"/>
        <family val="2"/>
        <scheme val="minor"/>
      </rPr>
      <t>2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</si>
  <si>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6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</si>
  <si>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7</t>
    </r>
  </si>
  <si>
    <t>RI 45-N</t>
  </si>
  <si>
    <t>N0</t>
  </si>
  <si>
    <t>N22</t>
  </si>
  <si>
    <t>N45</t>
  </si>
  <si>
    <t>N67</t>
  </si>
  <si>
    <t>N90</t>
  </si>
  <si>
    <t>N112</t>
  </si>
  <si>
    <t>MaxYld</t>
  </si>
  <si>
    <t>RI-45N</t>
  </si>
  <si>
    <t>P_Yld</t>
  </si>
  <si>
    <t>P_RI</t>
  </si>
  <si>
    <t>Previous Year Yield</t>
  </si>
  <si>
    <t>Previous Year RI</t>
  </si>
  <si>
    <t>why is the check plot yield related to the 22N yield ,but less so at higher rates?</t>
  </si>
  <si>
    <t>mm</t>
  </si>
  <si>
    <t>Temp C</t>
  </si>
  <si>
    <t>ONR, Opt N Rate, lb/ac</t>
  </si>
  <si>
    <t>Nrate</t>
  </si>
  <si>
    <t xml:space="preserve"> = 0.0439x +26.819</t>
  </si>
  <si>
    <t xml:space="preserve"> = 0.6425x +18.375</t>
  </si>
  <si>
    <t>ONR Observed Yield</t>
  </si>
  <si>
    <t>NDVI  T4</t>
  </si>
  <si>
    <t>NDVI  T7</t>
  </si>
  <si>
    <t>ONR Opt N</t>
  </si>
  <si>
    <t>Wheat Price, $/bu</t>
  </si>
  <si>
    <t>N price, $/lb</t>
  </si>
  <si>
    <t>N Rate, lb/ac</t>
  </si>
  <si>
    <t>80 lb N/ac/year</t>
  </si>
  <si>
    <t>Using the optimum N rate (after the fact)</t>
  </si>
  <si>
    <r>
      <t xml:space="preserve">Avg of </t>
    </r>
    <r>
      <rPr>
        <b/>
        <sz val="10"/>
        <rFont val="Arial"/>
        <family val="2"/>
      </rPr>
      <t>61.7</t>
    </r>
    <r>
      <rPr>
        <sz val="10"/>
        <rFont val="Arial"/>
        <family val="2"/>
      </rPr>
      <t xml:space="preserve"> lb N/ac</t>
    </r>
  </si>
  <si>
    <t>Gross Return, $/ac</t>
  </si>
  <si>
    <t xml:space="preserve">uses opt N rate and projected yield </t>
  </si>
  <si>
    <t>1971 to 2018</t>
  </si>
  <si>
    <t>Rain, September to June, mm</t>
  </si>
  <si>
    <t>Optimum N Rate</t>
  </si>
  <si>
    <t>Yld at ONR</t>
  </si>
  <si>
    <t>SBNRC Rate</t>
  </si>
  <si>
    <t>Yld at SBNRC</t>
  </si>
  <si>
    <t>Profit ONR</t>
  </si>
  <si>
    <t>Profit 80 fixed</t>
  </si>
  <si>
    <t>Profit SBNRC</t>
  </si>
  <si>
    <t>Grain Price</t>
  </si>
  <si>
    <t>Fertilizer Price</t>
  </si>
  <si>
    <t>``</t>
  </si>
  <si>
    <t xml:space="preserve"> = 0.0439x + 26.819</t>
  </si>
  <si>
    <t xml:space="preserve"> = 0.6422x +18.426</t>
  </si>
  <si>
    <t xml:space="preserve"> average </t>
  </si>
  <si>
    <t>Yield levels by Year and N Rate</t>
  </si>
  <si>
    <t>Profit 40-80 fixed</t>
  </si>
  <si>
    <t>Profit 20 fixed</t>
  </si>
  <si>
    <t>Profit 40 fixed</t>
  </si>
  <si>
    <t>Profit 60 fixed</t>
  </si>
  <si>
    <t>Profit 100 fixed</t>
  </si>
  <si>
    <t>cost / # N</t>
  </si>
  <si>
    <t xml:space="preserve">NH3 cost per ton </t>
  </si>
  <si>
    <t>$/2000 lb</t>
  </si>
  <si>
    <t>https://www.farmersco-op.coop/pages/custom.php?id=21023</t>
  </si>
  <si>
    <t>Urea cost per ton</t>
  </si>
  <si>
    <t xml:space="preserve">lbs N/ 2000 lb </t>
  </si>
  <si>
    <t>lbs N/2000 lb</t>
  </si>
  <si>
    <t>STD</t>
  </si>
  <si>
    <t>Nrate, lb/ac</t>
  </si>
  <si>
    <t>590*exp(258.2)</t>
  </si>
  <si>
    <t>1.71*exp(137.1)</t>
  </si>
  <si>
    <t>INSEY Equation</t>
  </si>
  <si>
    <t>INSEY equation</t>
  </si>
  <si>
    <t>OLD</t>
  </si>
  <si>
    <t>NEW</t>
  </si>
  <si>
    <t>SNBRC</t>
  </si>
  <si>
    <t>`</t>
  </si>
  <si>
    <t>SBNRC new</t>
  </si>
  <si>
    <t>SBNRC YP0</t>
  </si>
  <si>
    <t>SBNRC YPN</t>
  </si>
  <si>
    <t>NEW 2018</t>
  </si>
  <si>
    <t>buac_2</t>
  </si>
  <si>
    <t>Gnup_2</t>
  </si>
  <si>
    <t>buac_7</t>
  </si>
  <si>
    <t>Gnup_7</t>
  </si>
  <si>
    <t xml:space="preserve">Avg. ONR </t>
  </si>
  <si>
    <t>0 N /ac</t>
  </si>
  <si>
    <t>45 bu/ac</t>
  </si>
  <si>
    <t>26 buac</t>
  </si>
  <si>
    <t xml:space="preserve">80 lbs N/ac </t>
  </si>
  <si>
    <t xml:space="preserve"> + 19 bu/ac</t>
  </si>
  <si>
    <t>range (0 to 100)</t>
  </si>
  <si>
    <t>Yield Inc.</t>
  </si>
  <si>
    <t>Average (all years)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</si>
</sst>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_);[Red]\(&quot;$&quot;#,##0.00\)"/>
    <numFmt numFmtId="164" formatCode="0.000000"/>
    <numFmt numFmtId="165" formatCode="0.000"/>
    <numFmt numFmtId="166" formatCode="0.0"/>
    <numFmt numFmtId="167" formatCode="[$-409]d\-mmm\-yy;@"/>
    <numFmt numFmtId="168" formatCode="0.00000"/>
  </numFmts>
  <fonts count="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2"/>
      <color theme="1"/>
      <name val="-webkit-standard"/>
    </font>
    <font>
      <sz val="12"/>
      <color rgb="FF40423C"/>
      <name val="Arial"/>
      <family val="2"/>
    </font>
    <font>
      <b/>
      <sz val="12"/>
      <color rgb="FFFF0000"/>
      <name val="Arial"/>
      <family val="2"/>
    </font>
    <font>
      <sz val="10"/>
      <color theme="1"/>
      <name val="-webkit-standard"/>
    </font>
    <font>
      <b/>
      <sz val="12"/>
      <color theme="0"/>
      <name val="Calibri"/>
      <family val="2"/>
      <scheme val="minor"/>
    </font>
    <font>
      <b/>
      <sz val="12"/>
      <color rgb="FF40423C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2"/>
      <color theme="4" tint="-0.249977111117893"/>
      <name val="-webkit-standard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u/>
      <sz val="10"/>
      <name val="Arial"/>
      <family val="2"/>
    </font>
    <font>
      <u/>
      <sz val="10"/>
      <color theme="3" tint="0.39997558519241921"/>
      <name val="Arial"/>
      <family val="2"/>
    </font>
    <font>
      <b/>
      <sz val="11"/>
      <color rgb="FFFFFF00"/>
      <name val="Arial"/>
      <family val="2"/>
    </font>
    <font>
      <sz val="16"/>
      <color rgb="FFFFFF00"/>
      <name val="Arial"/>
      <family val="2"/>
    </font>
    <font>
      <b/>
      <sz val="16"/>
      <color rgb="FFFFFF00"/>
      <name val="Arial"/>
      <family val="2"/>
    </font>
    <font>
      <b/>
      <u/>
      <sz val="16"/>
      <color rgb="FFFFFF00"/>
      <name val="Arial"/>
      <family val="2"/>
    </font>
    <font>
      <sz val="16"/>
      <color rgb="FF002060"/>
      <name val="Arial"/>
      <family val="2"/>
    </font>
    <font>
      <b/>
      <sz val="11"/>
      <color rgb="FFFF0000"/>
      <name val="Arial"/>
      <family val="2"/>
    </font>
    <font>
      <b/>
      <u/>
      <sz val="10"/>
      <name val="Arial"/>
      <family val="2"/>
    </font>
    <font>
      <b/>
      <sz val="18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2">
    <xf numFmtId="0" fontId="0" fillId="0" borderId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0" applyNumberFormat="0" applyBorder="0" applyAlignment="0" applyProtection="0"/>
    <xf numFmtId="0" fontId="31" fillId="33" borderId="10" applyNumberFormat="0" applyAlignment="0" applyProtection="0"/>
    <xf numFmtId="0" fontId="32" fillId="34" borderId="11" applyNumberFormat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5" fillId="0" borderId="12" applyNumberFormat="0" applyFill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8" fillId="36" borderId="10" applyNumberFormat="0" applyAlignment="0" applyProtection="0"/>
    <xf numFmtId="0" fontId="39" fillId="0" borderId="15" applyNumberFormat="0" applyFill="0" applyAlignment="0" applyProtection="0"/>
    <xf numFmtId="0" fontId="40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8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38" borderId="16" applyNumberFormat="0" applyFont="0" applyAlignment="0" applyProtection="0"/>
    <xf numFmtId="0" fontId="41" fillId="33" borderId="17" applyNumberFormat="0" applyAlignment="0" applyProtection="0"/>
    <xf numFmtId="0" fontId="42" fillId="0" borderId="0" applyNumberFormat="0" applyFill="0" applyBorder="0" applyAlignment="0" applyProtection="0"/>
    <xf numFmtId="0" fontId="43" fillId="0" borderId="18" applyNumberFormat="0" applyFill="0" applyAlignment="0" applyProtection="0"/>
    <xf numFmtId="0" fontId="44" fillId="0" borderId="0" applyNumberFormat="0" applyFill="0" applyBorder="0" applyAlignment="0" applyProtection="0"/>
    <xf numFmtId="0" fontId="15" fillId="0" borderId="0"/>
    <xf numFmtId="0" fontId="15" fillId="38" borderId="16" applyNumberFormat="0" applyFont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10" borderId="0" applyNumberFormat="0" applyBorder="0" applyAlignment="0" applyProtection="0"/>
    <xf numFmtId="0" fontId="15" fillId="16" borderId="0" applyNumberFormat="0" applyBorder="0" applyAlignment="0" applyProtection="0"/>
    <xf numFmtId="0" fontId="15" fillId="11" borderId="0" applyNumberFormat="0" applyBorder="0" applyAlignment="0" applyProtection="0"/>
    <xf numFmtId="0" fontId="15" fillId="17" borderId="0" applyNumberFormat="0" applyBorder="0" applyAlignment="0" applyProtection="0"/>
    <xf numFmtId="0" fontId="15" fillId="12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9" borderId="0" applyNumberFormat="0" applyBorder="0" applyAlignment="0" applyProtection="0"/>
    <xf numFmtId="0" fontId="14" fillId="0" borderId="0"/>
    <xf numFmtId="0" fontId="14" fillId="38" borderId="16" applyNumberFormat="0" applyFont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15" borderId="0" applyNumberFormat="0" applyBorder="0" applyAlignment="0" applyProtection="0"/>
    <xf numFmtId="0" fontId="14" fillId="10" borderId="0" applyNumberFormat="0" applyBorder="0" applyAlignment="0" applyProtection="0"/>
    <xf numFmtId="0" fontId="14" fillId="16" borderId="0" applyNumberFormat="0" applyBorder="0" applyAlignment="0" applyProtection="0"/>
    <xf numFmtId="0" fontId="14" fillId="11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9" borderId="0" applyNumberFormat="0" applyBorder="0" applyAlignment="0" applyProtection="0"/>
    <xf numFmtId="0" fontId="13" fillId="0" borderId="0"/>
    <xf numFmtId="0" fontId="12" fillId="0" borderId="0"/>
    <xf numFmtId="0" fontId="11" fillId="0" borderId="0"/>
    <xf numFmtId="0" fontId="48" fillId="0" borderId="0"/>
    <xf numFmtId="0" fontId="4" fillId="0" borderId="0"/>
    <xf numFmtId="0" fontId="80" fillId="0" borderId="0" applyNumberFormat="0" applyFill="0" applyBorder="0" applyAlignment="0" applyProtection="0"/>
    <xf numFmtId="0" fontId="4" fillId="38" borderId="16" applyNumberFormat="0" applyFont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</cellStyleXfs>
  <cellXfs count="516">
    <xf numFmtId="0" fontId="0" fillId="0" borderId="0" xfId="0"/>
    <xf numFmtId="164" fontId="17" fillId="0" borderId="0" xfId="0" applyNumberFormat="1" applyFont="1"/>
    <xf numFmtId="164" fontId="18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3" fillId="39" borderId="0" xfId="0" applyFont="1" applyFill="1"/>
    <xf numFmtId="0" fontId="23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45" fillId="0" borderId="0" xfId="0" applyFont="1"/>
    <xf numFmtId="0" fontId="24" fillId="0" borderId="0" xfId="0" applyFont="1"/>
    <xf numFmtId="0" fontId="23" fillId="42" borderId="0" xfId="0" applyFont="1" applyFill="1"/>
    <xf numFmtId="0" fontId="0" fillId="0" borderId="0" xfId="0" applyAlignment="1">
      <alignment horizontal="left"/>
    </xf>
    <xf numFmtId="0" fontId="23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24" fillId="44" borderId="0" xfId="0" applyFont="1" applyFill="1"/>
    <xf numFmtId="0" fontId="24" fillId="45" borderId="0" xfId="0" applyFont="1" applyFill="1"/>
    <xf numFmtId="0" fontId="24" fillId="46" borderId="0" xfId="0" applyFont="1" applyFill="1"/>
    <xf numFmtId="0" fontId="24" fillId="47" borderId="0" xfId="0" applyFont="1" applyFill="1"/>
    <xf numFmtId="0" fontId="0" fillId="47" borderId="0" xfId="0" applyFill="1"/>
    <xf numFmtId="0" fontId="23" fillId="48" borderId="0" xfId="0" applyFont="1" applyFill="1"/>
    <xf numFmtId="0" fontId="23" fillId="39" borderId="0" xfId="0" applyFont="1" applyFill="1" applyAlignment="1">
      <alignment horizontal="left"/>
    </xf>
    <xf numFmtId="0" fontId="24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23" fillId="49" borderId="0" xfId="0" applyFont="1" applyFill="1" applyAlignment="1">
      <alignment horizontal="left"/>
    </xf>
    <xf numFmtId="0" fontId="23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24" fillId="39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22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43" fillId="39" borderId="0" xfId="0" applyFont="1" applyFill="1" applyAlignment="1">
      <alignment horizontal="left"/>
    </xf>
    <xf numFmtId="0" fontId="17" fillId="4" borderId="0" xfId="49" applyFont="1" applyFill="1"/>
    <xf numFmtId="0" fontId="17" fillId="4" borderId="0" xfId="50" applyFont="1" applyFill="1"/>
    <xf numFmtId="0" fontId="17" fillId="4" borderId="0" xfId="45" applyFont="1" applyFill="1"/>
    <xf numFmtId="0" fontId="17" fillId="4" borderId="0" xfId="69" applyFont="1" applyFill="1"/>
    <xf numFmtId="0" fontId="17" fillId="4" borderId="0" xfId="51" applyFont="1" applyFill="1"/>
    <xf numFmtId="0" fontId="17" fillId="4" borderId="0" xfId="90" applyFont="1" applyFill="1"/>
    <xf numFmtId="0" fontId="17" fillId="4" borderId="0" xfId="52" applyFont="1" applyFill="1"/>
    <xf numFmtId="0" fontId="17" fillId="4" borderId="0" xfId="112" applyFont="1" applyFill="1" applyBorder="1"/>
    <xf numFmtId="0" fontId="17" fillId="5" borderId="0" xfId="53" applyFont="1" applyFill="1"/>
    <xf numFmtId="0" fontId="17" fillId="5" borderId="0" xfId="37" applyFont="1" applyFill="1"/>
    <xf numFmtId="0" fontId="17" fillId="5" borderId="0" xfId="54" applyFont="1" applyFill="1"/>
    <xf numFmtId="0" fontId="17" fillId="5" borderId="0" xfId="39" applyFont="1" applyFill="1"/>
    <xf numFmtId="0" fontId="17" fillId="5" borderId="0" xfId="55" applyFont="1" applyFill="1"/>
    <xf numFmtId="0" fontId="17" fillId="5" borderId="0" xfId="41" applyFont="1" applyFill="1"/>
    <xf numFmtId="0" fontId="17" fillId="5" borderId="0" xfId="56" applyFont="1" applyFill="1"/>
    <xf numFmtId="0" fontId="17" fillId="5" borderId="0" xfId="43" applyFont="1" applyFill="1"/>
    <xf numFmtId="0" fontId="17" fillId="4" borderId="0" xfId="57" applyFont="1" applyFill="1"/>
    <xf numFmtId="0" fontId="17" fillId="4" borderId="0" xfId="59" applyFont="1" applyFill="1"/>
    <xf numFmtId="0" fontId="17" fillId="4" borderId="0" xfId="60" applyFont="1" applyFill="1"/>
    <xf numFmtId="0" fontId="17" fillId="4" borderId="0" xfId="61" applyFont="1" applyFill="1"/>
    <xf numFmtId="0" fontId="17" fillId="4" borderId="0" xfId="62" applyFont="1" applyFill="1"/>
    <xf numFmtId="0" fontId="17" fillId="4" borderId="0" xfId="63" applyFont="1" applyFill="1"/>
    <xf numFmtId="0" fontId="17" fillId="4" borderId="0" xfId="65" applyFont="1" applyFill="1"/>
    <xf numFmtId="0" fontId="17" fillId="6" borderId="0" xfId="66" applyFill="1"/>
    <xf numFmtId="0" fontId="17" fillId="6" borderId="0" xfId="67" applyFill="1"/>
    <xf numFmtId="0" fontId="17" fillId="6" borderId="0" xfId="68" applyFill="1"/>
    <xf numFmtId="0" fontId="17" fillId="6" borderId="0" xfId="70" applyFill="1"/>
    <xf numFmtId="0" fontId="17" fillId="6" borderId="0" xfId="71" applyFill="1"/>
    <xf numFmtId="0" fontId="17" fillId="6" borderId="0" xfId="72" applyFill="1"/>
    <xf numFmtId="0" fontId="17" fillId="6" borderId="0" xfId="73" applyFill="1"/>
    <xf numFmtId="0" fontId="17" fillId="6" borderId="0" xfId="74" applyFill="1"/>
    <xf numFmtId="0" fontId="17" fillId="6" borderId="0" xfId="75" applyFont="1" applyFill="1"/>
    <xf numFmtId="0" fontId="17" fillId="6" borderId="0" xfId="76" applyFont="1" applyFill="1"/>
    <xf numFmtId="0" fontId="17" fillId="6" borderId="0" xfId="77" applyFont="1" applyFill="1"/>
    <xf numFmtId="0" fontId="17" fillId="6" borderId="0" xfId="78" applyFont="1" applyFill="1"/>
    <xf numFmtId="0" fontId="17" fillId="6" borderId="0" xfId="79" applyFont="1" applyFill="1"/>
    <xf numFmtId="0" fontId="17" fillId="6" borderId="0" xfId="81" applyFont="1" applyFill="1"/>
    <xf numFmtId="0" fontId="17" fillId="6" borderId="0" xfId="82" applyFont="1" applyFill="1"/>
    <xf numFmtId="0" fontId="17" fillId="6" borderId="0" xfId="83" applyFont="1" applyFill="1"/>
    <xf numFmtId="0" fontId="17" fillId="7" borderId="0" xfId="84" applyFill="1" applyAlignment="1">
      <alignment horizontal="center"/>
    </xf>
    <xf numFmtId="0" fontId="17" fillId="7" borderId="0" xfId="85" applyFill="1" applyAlignment="1">
      <alignment horizontal="center"/>
    </xf>
    <xf numFmtId="0" fontId="17" fillId="7" borderId="0" xfId="86" applyFill="1" applyAlignment="1">
      <alignment horizontal="center"/>
    </xf>
    <xf numFmtId="0" fontId="17" fillId="7" borderId="0" xfId="87" applyFill="1" applyAlignment="1">
      <alignment horizontal="center"/>
    </xf>
    <xf numFmtId="0" fontId="17" fillId="7" borderId="0" xfId="88" applyFill="1" applyAlignment="1">
      <alignment horizontal="center"/>
    </xf>
    <xf numFmtId="0" fontId="17" fillId="7" borderId="0" xfId="89" applyFill="1" applyAlignment="1">
      <alignment horizontal="center"/>
    </xf>
    <xf numFmtId="0" fontId="17" fillId="7" borderId="0" xfId="91" applyFill="1" applyAlignment="1">
      <alignment horizontal="center"/>
    </xf>
    <xf numFmtId="0" fontId="17" fillId="7" borderId="0" xfId="92" applyFill="1" applyAlignment="1">
      <alignment horizontal="center"/>
    </xf>
    <xf numFmtId="0" fontId="17" fillId="6" borderId="0" xfId="93" applyFill="1" applyAlignment="1">
      <alignment horizontal="center"/>
    </xf>
    <xf numFmtId="0" fontId="17" fillId="6" borderId="0" xfId="94" applyFill="1" applyAlignment="1">
      <alignment horizontal="center"/>
    </xf>
    <xf numFmtId="0" fontId="17" fillId="6" borderId="0" xfId="95" applyFill="1" applyAlignment="1">
      <alignment horizontal="center"/>
    </xf>
    <xf numFmtId="0" fontId="17" fillId="6" borderId="0" xfId="96" applyFill="1" applyAlignment="1">
      <alignment horizontal="center"/>
    </xf>
    <xf numFmtId="0" fontId="17" fillId="6" borderId="0" xfId="97" applyFill="1" applyAlignment="1">
      <alignment horizontal="center"/>
    </xf>
    <xf numFmtId="0" fontId="17" fillId="6" borderId="0" xfId="98" applyFill="1" applyAlignment="1">
      <alignment horizontal="center"/>
    </xf>
    <xf numFmtId="0" fontId="17" fillId="6" borderId="0" xfId="99" applyFill="1" applyAlignment="1">
      <alignment horizontal="center"/>
    </xf>
    <xf numFmtId="0" fontId="17" fillId="6" borderId="0" xfId="100" applyFill="1" applyAlignment="1">
      <alignment horizontal="center"/>
    </xf>
    <xf numFmtId="0" fontId="17" fillId="2" borderId="0" xfId="102" applyFill="1" applyAlignment="1">
      <alignment horizontal="center"/>
    </xf>
    <xf numFmtId="0" fontId="17" fillId="2" borderId="0" xfId="103" applyFill="1" applyAlignment="1">
      <alignment horizontal="center"/>
    </xf>
    <xf numFmtId="0" fontId="17" fillId="2" borderId="0" xfId="104" applyFill="1" applyAlignment="1">
      <alignment horizontal="center"/>
    </xf>
    <xf numFmtId="0" fontId="17" fillId="2" borderId="0" xfId="105" applyFill="1" applyAlignment="1">
      <alignment horizontal="center"/>
    </xf>
    <xf numFmtId="0" fontId="17" fillId="2" borderId="0" xfId="106" applyFill="1" applyAlignment="1">
      <alignment horizontal="center"/>
    </xf>
    <xf numFmtId="0" fontId="17" fillId="2" borderId="0" xfId="107" applyFill="1" applyAlignment="1">
      <alignment horizontal="center"/>
    </xf>
    <xf numFmtId="0" fontId="17" fillId="2" borderId="0" xfId="108" applyFill="1" applyAlignment="1">
      <alignment horizontal="center"/>
    </xf>
    <xf numFmtId="0" fontId="17" fillId="2" borderId="0" xfId="109" applyFill="1" applyAlignment="1">
      <alignment horizontal="center"/>
    </xf>
    <xf numFmtId="0" fontId="17" fillId="0" borderId="0" xfId="110"/>
    <xf numFmtId="0" fontId="17" fillId="0" borderId="0" xfId="115"/>
    <xf numFmtId="0" fontId="17" fillId="0" borderId="0" xfId="111"/>
    <xf numFmtId="0" fontId="17" fillId="0" borderId="0" xfId="116"/>
    <xf numFmtId="0" fontId="17" fillId="0" borderId="0" xfId="113"/>
    <xf numFmtId="0" fontId="17" fillId="0" borderId="0" xfId="117"/>
    <xf numFmtId="0" fontId="17" fillId="0" borderId="0" xfId="114"/>
    <xf numFmtId="0" fontId="17" fillId="0" borderId="0" xfId="118"/>
    <xf numFmtId="0" fontId="17" fillId="0" borderId="1" xfId="47" applyBorder="1"/>
    <xf numFmtId="0" fontId="17" fillId="0" borderId="1" xfId="119" applyBorder="1"/>
    <xf numFmtId="0" fontId="17" fillId="0" borderId="1" xfId="58" applyBorder="1"/>
    <xf numFmtId="0" fontId="17" fillId="0" borderId="1" xfId="38" applyBorder="1"/>
    <xf numFmtId="0" fontId="17" fillId="0" borderId="1" xfId="80" applyBorder="1"/>
    <xf numFmtId="0" fontId="17" fillId="0" borderId="1" xfId="40" applyBorder="1"/>
    <xf numFmtId="0" fontId="17" fillId="0" borderId="1" xfId="101" applyBorder="1"/>
    <xf numFmtId="0" fontId="17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17" fillId="2" borderId="0" xfId="46" applyFont="1" applyFill="1" applyAlignment="1">
      <alignment horizontal="left"/>
    </xf>
    <xf numFmtId="0" fontId="17" fillId="2" borderId="4" xfId="46" applyFont="1" applyFill="1" applyBorder="1" applyAlignment="1">
      <alignment horizontal="left"/>
    </xf>
    <xf numFmtId="0" fontId="17" fillId="3" borderId="5" xfId="46" applyFont="1" applyFill="1" applyBorder="1" applyAlignment="1">
      <alignment horizontal="left"/>
    </xf>
    <xf numFmtId="0" fontId="17" fillId="3" borderId="6" xfId="46" applyFont="1" applyFill="1" applyBorder="1" applyAlignment="1">
      <alignment horizontal="left"/>
    </xf>
    <xf numFmtId="0" fontId="17" fillId="3" borderId="7" xfId="46" applyFont="1" applyFill="1" applyBorder="1" applyAlignment="1">
      <alignment horizontal="left"/>
    </xf>
    <xf numFmtId="0" fontId="17" fillId="49" borderId="0" xfId="46" applyFont="1" applyFill="1" applyAlignment="1">
      <alignment horizontal="left"/>
    </xf>
    <xf numFmtId="0" fontId="43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17" fillId="0" borderId="0" xfId="0" applyFont="1"/>
    <xf numFmtId="2" fontId="28" fillId="0" borderId="9" xfId="46" applyNumberFormat="1" applyBorder="1" applyAlignment="1">
      <alignment horizontal="center"/>
    </xf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2" fontId="28" fillId="0" borderId="0" xfId="46" applyNumberFormat="1"/>
    <xf numFmtId="0" fontId="0" fillId="57" borderId="0" xfId="0" applyFill="1" applyAlignment="1">
      <alignment horizontal="left"/>
    </xf>
    <xf numFmtId="0" fontId="23" fillId="57" borderId="0" xfId="0" applyFont="1" applyFill="1" applyAlignment="1">
      <alignment horizontal="left"/>
    </xf>
    <xf numFmtId="0" fontId="28" fillId="0" borderId="0" xfId="46"/>
    <xf numFmtId="165" fontId="28" fillId="0" borderId="0" xfId="46" applyNumberFormat="1" applyAlignment="1">
      <alignment horizontal="left"/>
    </xf>
    <xf numFmtId="0" fontId="28" fillId="0" borderId="0" xfId="46" applyAlignment="1">
      <alignment horizontal="left"/>
    </xf>
    <xf numFmtId="166" fontId="23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17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28" fillId="59" borderId="9" xfId="46" applyNumberFormat="1" applyFill="1" applyBorder="1" applyAlignment="1">
      <alignment horizontal="center"/>
    </xf>
    <xf numFmtId="0" fontId="49" fillId="59" borderId="0" xfId="0" applyFont="1" applyFill="1"/>
    <xf numFmtId="0" fontId="17" fillId="4" borderId="3" xfId="46" applyFont="1" applyFill="1" applyBorder="1" applyAlignment="1">
      <alignment horizontal="left"/>
    </xf>
    <xf numFmtId="0" fontId="17" fillId="4" borderId="0" xfId="46" applyFont="1" applyFill="1" applyAlignment="1">
      <alignment horizontal="left"/>
    </xf>
    <xf numFmtId="0" fontId="17" fillId="4" borderId="0" xfId="46" applyFont="1" applyFill="1" applyBorder="1" applyAlignment="1">
      <alignment horizontal="left"/>
    </xf>
    <xf numFmtId="0" fontId="17" fillId="5" borderId="3" xfId="46" applyFont="1" applyFill="1" applyBorder="1" applyAlignment="1">
      <alignment horizontal="left"/>
    </xf>
    <xf numFmtId="0" fontId="17" fillId="5" borderId="0" xfId="46" applyFont="1" applyFill="1" applyAlignment="1">
      <alignment horizontal="left"/>
    </xf>
    <xf numFmtId="0" fontId="17" fillId="6" borderId="3" xfId="46" applyFont="1" applyFill="1" applyBorder="1" applyAlignment="1">
      <alignment horizontal="left"/>
    </xf>
    <xf numFmtId="0" fontId="17" fillId="6" borderId="0" xfId="46" applyFont="1" applyFill="1" applyAlignment="1">
      <alignment horizontal="left"/>
    </xf>
    <xf numFmtId="0" fontId="17" fillId="6" borderId="4" xfId="46" applyFont="1" applyFill="1" applyBorder="1" applyAlignment="1">
      <alignment horizontal="left"/>
    </xf>
    <xf numFmtId="0" fontId="17" fillId="7" borderId="0" xfId="46" applyFont="1" applyFill="1" applyAlignment="1">
      <alignment horizontal="left"/>
    </xf>
    <xf numFmtId="0" fontId="28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16" fillId="59" borderId="8" xfId="0" applyNumberFormat="1" applyFont="1" applyFill="1" applyBorder="1" applyAlignment="1" applyProtection="1">
      <alignment horizontal="left"/>
    </xf>
    <xf numFmtId="0" fontId="16" fillId="59" borderId="8" xfId="0" applyNumberFormat="1" applyFont="1" applyFill="1" applyBorder="1" applyAlignment="1" applyProtection="1">
      <alignment horizontal="left"/>
    </xf>
    <xf numFmtId="2" fontId="16" fillId="0" borderId="8" xfId="0" applyNumberFormat="1" applyFont="1" applyFill="1" applyBorder="1" applyAlignment="1" applyProtection="1">
      <alignment horizontal="left"/>
    </xf>
    <xf numFmtId="0" fontId="16" fillId="0" borderId="8" xfId="0" applyNumberFormat="1" applyFont="1" applyFill="1" applyBorder="1" applyAlignment="1" applyProtection="1">
      <alignment horizontal="left"/>
    </xf>
    <xf numFmtId="2" fontId="47" fillId="0" borderId="9" xfId="46" applyNumberFormat="1" applyFont="1" applyBorder="1" applyAlignment="1">
      <alignment horizontal="left"/>
    </xf>
    <xf numFmtId="1" fontId="47" fillId="0" borderId="9" xfId="46" applyNumberFormat="1" applyFont="1" applyBorder="1" applyAlignment="1">
      <alignment horizontal="left"/>
    </xf>
    <xf numFmtId="165" fontId="27" fillId="0" borderId="9" xfId="47" applyNumberFormat="1" applyFont="1" applyBorder="1" applyAlignment="1">
      <alignment horizontal="left"/>
    </xf>
    <xf numFmtId="2" fontId="48" fillId="0" borderId="9" xfId="46" applyNumberFormat="1" applyFont="1" applyBorder="1" applyAlignment="1">
      <alignment horizontal="left"/>
    </xf>
    <xf numFmtId="165" fontId="47" fillId="0" borderId="9" xfId="46" applyNumberFormat="1" applyFont="1" applyBorder="1" applyAlignment="1">
      <alignment horizontal="left"/>
    </xf>
    <xf numFmtId="0" fontId="17" fillId="52" borderId="0" xfId="0" applyFont="1" applyFill="1" applyAlignment="1">
      <alignment horizontal="left"/>
    </xf>
    <xf numFmtId="0" fontId="46" fillId="39" borderId="0" xfId="0" applyFont="1" applyFill="1" applyAlignment="1">
      <alignment horizontal="left"/>
    </xf>
    <xf numFmtId="0" fontId="17" fillId="39" borderId="0" xfId="0" applyFont="1" applyFill="1" applyAlignment="1">
      <alignment horizontal="left"/>
    </xf>
    <xf numFmtId="0" fontId="50" fillId="0" borderId="0" xfId="0" applyFont="1"/>
    <xf numFmtId="0" fontId="14" fillId="0" borderId="0" xfId="139"/>
    <xf numFmtId="165" fontId="14" fillId="0" borderId="0" xfId="139" applyNumberFormat="1"/>
    <xf numFmtId="0" fontId="51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0" fontId="40" fillId="37" borderId="0" xfId="36"/>
    <xf numFmtId="0" fontId="13" fillId="0" borderId="0" xfId="153"/>
    <xf numFmtId="0" fontId="13" fillId="0" borderId="0" xfId="153" applyAlignment="1">
      <alignment horizontal="left"/>
    </xf>
    <xf numFmtId="2" fontId="13" fillId="0" borderId="0" xfId="153" applyNumberFormat="1"/>
    <xf numFmtId="0" fontId="13" fillId="47" borderId="0" xfId="153" applyFill="1"/>
    <xf numFmtId="0" fontId="43" fillId="65" borderId="0" xfId="153" applyFont="1" applyFill="1"/>
    <xf numFmtId="0" fontId="13" fillId="65" borderId="0" xfId="153" applyFill="1"/>
    <xf numFmtId="2" fontId="13" fillId="65" borderId="0" xfId="153" applyNumberFormat="1" applyFill="1"/>
    <xf numFmtId="0" fontId="56" fillId="47" borderId="0" xfId="153" applyFont="1" applyFill="1" applyBorder="1" applyAlignment="1">
      <alignment vertical="top" wrapText="1"/>
    </xf>
    <xf numFmtId="0" fontId="13" fillId="64" borderId="0" xfId="153" applyFill="1" applyAlignment="1">
      <alignment horizontal="left"/>
    </xf>
    <xf numFmtId="0" fontId="43" fillId="64" borderId="0" xfId="153" applyFont="1" applyFill="1" applyAlignment="1">
      <alignment horizontal="left"/>
    </xf>
    <xf numFmtId="0" fontId="43" fillId="0" borderId="0" xfId="153" applyFont="1"/>
    <xf numFmtId="0" fontId="52" fillId="0" borderId="0" xfId="153" applyFont="1"/>
    <xf numFmtId="0" fontId="56" fillId="0" borderId="0" xfId="153" applyFont="1" applyBorder="1" applyAlignment="1">
      <alignment vertical="top" wrapText="1"/>
    </xf>
    <xf numFmtId="0" fontId="56" fillId="0" borderId="0" xfId="153" applyFont="1" applyAlignment="1">
      <alignment vertical="top" wrapText="1"/>
    </xf>
    <xf numFmtId="2" fontId="56" fillId="63" borderId="0" xfId="153" applyNumberFormat="1" applyFont="1" applyFill="1" applyAlignment="1">
      <alignment vertical="top" wrapText="1"/>
    </xf>
    <xf numFmtId="0" fontId="13" fillId="0" borderId="0" xfId="153" applyFont="1"/>
    <xf numFmtId="0" fontId="57" fillId="0" borderId="0" xfId="153" applyFont="1" applyAlignment="1">
      <alignment vertical="top" wrapText="1"/>
    </xf>
    <xf numFmtId="0" fontId="56" fillId="0" borderId="19" xfId="153" applyFont="1" applyBorder="1" applyAlignment="1">
      <alignment vertical="top" wrapText="1"/>
    </xf>
    <xf numFmtId="0" fontId="43" fillId="0" borderId="0" xfId="153" applyFont="1" applyAlignment="1">
      <alignment horizontal="left"/>
    </xf>
    <xf numFmtId="0" fontId="52" fillId="59" borderId="0" xfId="153" applyFont="1" applyFill="1"/>
    <xf numFmtId="0" fontId="13" fillId="47" borderId="0" xfId="153" applyFill="1" applyAlignment="1">
      <alignment horizontal="left"/>
    </xf>
    <xf numFmtId="0" fontId="43" fillId="59" borderId="0" xfId="153" applyFont="1" applyFill="1"/>
    <xf numFmtId="2" fontId="43" fillId="59" borderId="0" xfId="153" applyNumberFormat="1" applyFont="1" applyFill="1" applyAlignment="1">
      <alignment horizontal="right"/>
    </xf>
    <xf numFmtId="0" fontId="13" fillId="44" borderId="0" xfId="153" applyFill="1"/>
    <xf numFmtId="0" fontId="43" fillId="44" borderId="0" xfId="153" applyFont="1" applyFill="1"/>
    <xf numFmtId="0" fontId="13" fillId="62" borderId="0" xfId="153" applyFill="1"/>
    <xf numFmtId="0" fontId="43" fillId="62" borderId="0" xfId="153" applyFont="1" applyFill="1"/>
    <xf numFmtId="0" fontId="43" fillId="47" borderId="0" xfId="153" applyFont="1" applyFill="1"/>
    <xf numFmtId="0" fontId="13" fillId="58" borderId="0" xfId="153" applyFill="1"/>
    <xf numFmtId="0" fontId="13" fillId="61" borderId="0" xfId="153" applyFill="1" applyAlignment="1">
      <alignment horizontal="left"/>
    </xf>
    <xf numFmtId="0" fontId="32" fillId="42" borderId="0" xfId="153" applyFont="1" applyFill="1"/>
    <xf numFmtId="0" fontId="54" fillId="0" borderId="0" xfId="153" applyFont="1" applyAlignment="1">
      <alignment horizontal="left"/>
    </xf>
    <xf numFmtId="0" fontId="13" fillId="45" borderId="0" xfId="153" applyFill="1"/>
    <xf numFmtId="0" fontId="53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167" fontId="17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23" fillId="45" borderId="0" xfId="0" applyFont="1" applyFill="1" applyAlignment="1">
      <alignment horizontal="left"/>
    </xf>
    <xf numFmtId="0" fontId="58" fillId="53" borderId="0" xfId="0" applyFont="1" applyFill="1" applyAlignment="1">
      <alignment horizontal="left"/>
    </xf>
    <xf numFmtId="0" fontId="59" fillId="53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0" fillId="41" borderId="0" xfId="0" applyFill="1" applyAlignment="1">
      <alignment horizontal="left"/>
    </xf>
    <xf numFmtId="0" fontId="46" fillId="41" borderId="0" xfId="0" applyFont="1" applyFill="1" applyAlignment="1">
      <alignment horizontal="left"/>
    </xf>
    <xf numFmtId="0" fontId="17" fillId="41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23" fillId="70" borderId="0" xfId="0" applyFont="1" applyFill="1" applyAlignment="1">
      <alignment horizontal="left"/>
    </xf>
    <xf numFmtId="0" fontId="23" fillId="70" borderId="0" xfId="64" applyFont="1" applyFill="1"/>
    <xf numFmtId="2" fontId="23" fillId="70" borderId="0" xfId="0" applyNumberFormat="1" applyFont="1" applyFill="1" applyAlignment="1">
      <alignment horizontal="left"/>
    </xf>
    <xf numFmtId="0" fontId="17" fillId="71" borderId="0" xfId="0" applyFont="1" applyFill="1" applyAlignment="1">
      <alignment horizontal="left"/>
    </xf>
    <xf numFmtId="0" fontId="0" fillId="71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17" fillId="0" borderId="0" xfId="0" applyNumberFormat="1" applyFont="1" applyAlignment="1">
      <alignment horizontal="left"/>
    </xf>
    <xf numFmtId="0" fontId="58" fillId="48" borderId="0" xfId="0" applyFont="1" applyFill="1" applyAlignment="1">
      <alignment horizontal="left"/>
    </xf>
    <xf numFmtId="0" fontId="59" fillId="48" borderId="0" xfId="0" applyFont="1" applyFill="1" applyAlignment="1">
      <alignment horizontal="left"/>
    </xf>
    <xf numFmtId="0" fontId="58" fillId="59" borderId="0" xfId="0" applyFont="1" applyFill="1" applyAlignment="1">
      <alignment horizontal="left"/>
    </xf>
    <xf numFmtId="0" fontId="59" fillId="59" borderId="0" xfId="0" applyFont="1" applyFill="1" applyAlignment="1">
      <alignment horizontal="left"/>
    </xf>
    <xf numFmtId="166" fontId="0" fillId="72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23" fillId="50" borderId="0" xfId="0" applyFont="1" applyFill="1" applyAlignment="1">
      <alignment horizontal="left"/>
    </xf>
    <xf numFmtId="0" fontId="17" fillId="70" borderId="0" xfId="0" applyFont="1" applyFill="1" applyAlignment="1">
      <alignment horizontal="left"/>
    </xf>
    <xf numFmtId="2" fontId="0" fillId="70" borderId="0" xfId="0" applyNumberFormat="1" applyFill="1" applyAlignment="1">
      <alignment horizontal="left"/>
    </xf>
    <xf numFmtId="0" fontId="58" fillId="73" borderId="0" xfId="0" applyFont="1" applyFill="1" applyAlignment="1">
      <alignment horizontal="left"/>
    </xf>
    <xf numFmtId="2" fontId="58" fillId="73" borderId="0" xfId="0" applyNumberFormat="1" applyFont="1" applyFill="1" applyAlignment="1">
      <alignment horizontal="left"/>
    </xf>
    <xf numFmtId="0" fontId="60" fillId="0" borderId="0" xfId="0" applyFont="1"/>
    <xf numFmtId="0" fontId="63" fillId="39" borderId="20" xfId="155" applyFont="1" applyFill="1" applyBorder="1" applyAlignment="1">
      <alignment horizontal="left" vertical="center"/>
    </xf>
    <xf numFmtId="0" fontId="63" fillId="39" borderId="21" xfId="155" applyFont="1" applyFill="1" applyBorder="1" applyAlignment="1">
      <alignment horizontal="left" vertical="center"/>
    </xf>
    <xf numFmtId="0" fontId="61" fillId="74" borderId="22" xfId="155" applyFont="1" applyFill="1" applyBorder="1" applyAlignment="1">
      <alignment horizontal="left" vertical="center"/>
    </xf>
    <xf numFmtId="0" fontId="61" fillId="74" borderId="23" xfId="155" applyFont="1" applyFill="1" applyBorder="1" applyAlignment="1">
      <alignment horizontal="left" vertical="center"/>
    </xf>
    <xf numFmtId="14" fontId="61" fillId="74" borderId="23" xfId="155" applyNumberFormat="1" applyFont="1" applyFill="1" applyBorder="1" applyAlignment="1">
      <alignment horizontal="left" vertical="center"/>
    </xf>
    <xf numFmtId="0" fontId="62" fillId="0" borderId="20" xfId="155" applyFont="1" applyBorder="1" applyAlignment="1">
      <alignment horizontal="left"/>
    </xf>
    <xf numFmtId="14" fontId="62" fillId="0" borderId="20" xfId="155" applyNumberFormat="1" applyFont="1" applyBorder="1" applyAlignment="1">
      <alignment horizontal="left"/>
    </xf>
    <xf numFmtId="0" fontId="62" fillId="0" borderId="21" xfId="155" applyFont="1" applyBorder="1" applyAlignment="1">
      <alignment horizontal="left"/>
    </xf>
    <xf numFmtId="0" fontId="62" fillId="0" borderId="22" xfId="155" applyFont="1" applyBorder="1" applyAlignment="1">
      <alignment horizontal="left"/>
    </xf>
    <xf numFmtId="14" fontId="62" fillId="0" borderId="22" xfId="155" applyNumberFormat="1" applyFont="1" applyBorder="1" applyAlignment="1">
      <alignment horizontal="left"/>
    </xf>
    <xf numFmtId="0" fontId="62" fillId="0" borderId="23" xfId="155" applyFont="1" applyBorder="1" applyAlignment="1">
      <alignment horizontal="left"/>
    </xf>
    <xf numFmtId="2" fontId="64" fillId="62" borderId="0" xfId="153" applyNumberFormat="1" applyFont="1" applyFill="1"/>
    <xf numFmtId="0" fontId="50" fillId="0" borderId="0" xfId="0" applyFont="1" applyAlignment="1">
      <alignment vertical="top" wrapText="1"/>
    </xf>
    <xf numFmtId="0" fontId="66" fillId="0" borderId="24" xfId="0" applyFont="1" applyBorder="1" applyAlignment="1">
      <alignment horizontal="center" vertical="top" wrapText="1"/>
    </xf>
    <xf numFmtId="0" fontId="66" fillId="0" borderId="19" xfId="0" applyFont="1" applyBorder="1" applyAlignment="1">
      <alignment horizontal="center" vertical="top" wrapText="1"/>
    </xf>
    <xf numFmtId="0" fontId="66" fillId="0" borderId="25" xfId="0" applyFont="1" applyBorder="1" applyAlignment="1">
      <alignment horizontal="center" vertical="top" wrapText="1"/>
    </xf>
    <xf numFmtId="0" fontId="17" fillId="45" borderId="0" xfId="0" applyFont="1" applyFill="1"/>
    <xf numFmtId="0" fontId="64" fillId="62" borderId="0" xfId="153" applyFont="1" applyFill="1" applyAlignment="1">
      <alignment horizontal="left"/>
    </xf>
    <xf numFmtId="0" fontId="43" fillId="59" borderId="0" xfId="153" applyFont="1" applyFill="1" applyAlignment="1">
      <alignment horizontal="left"/>
    </xf>
    <xf numFmtId="0" fontId="52" fillId="59" borderId="0" xfId="153" applyFont="1" applyFill="1" applyAlignment="1">
      <alignment horizontal="left"/>
    </xf>
    <xf numFmtId="0" fontId="56" fillId="52" borderId="0" xfId="153" applyFont="1" applyFill="1" applyAlignment="1">
      <alignment horizontal="left" vertical="top" wrapText="1"/>
    </xf>
    <xf numFmtId="2" fontId="65" fillId="0" borderId="0" xfId="153" applyNumberFormat="1" applyFont="1" applyAlignment="1">
      <alignment horizontal="left"/>
    </xf>
    <xf numFmtId="2" fontId="56" fillId="0" borderId="0" xfId="153" applyNumberFormat="1" applyFont="1" applyAlignment="1">
      <alignment horizontal="left" vertical="top" wrapText="1"/>
    </xf>
    <xf numFmtId="0" fontId="52" fillId="0" borderId="0" xfId="153" applyFont="1" applyAlignment="1">
      <alignment horizontal="left"/>
    </xf>
    <xf numFmtId="0" fontId="13" fillId="65" borderId="0" xfId="153" applyFill="1" applyAlignment="1">
      <alignment horizontal="left"/>
    </xf>
    <xf numFmtId="0" fontId="43" fillId="39" borderId="0" xfId="153" applyFont="1" applyFill="1" applyAlignment="1">
      <alignment horizontal="left"/>
    </xf>
    <xf numFmtId="2" fontId="10" fillId="0" borderId="0" xfId="153" applyNumberFormat="1" applyFont="1"/>
    <xf numFmtId="0" fontId="10" fillId="58" borderId="0" xfId="153" applyFont="1" applyFill="1"/>
    <xf numFmtId="0" fontId="66" fillId="0" borderId="0" xfId="0" applyFont="1" applyAlignment="1">
      <alignment horizontal="center" vertical="top" wrapText="1"/>
    </xf>
    <xf numFmtId="0" fontId="50" fillId="0" borderId="19" xfId="0" applyFont="1" applyBorder="1" applyAlignment="1">
      <alignment vertical="top" wrapText="1"/>
    </xf>
    <xf numFmtId="0" fontId="23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2" fontId="9" fillId="0" borderId="0" xfId="153" applyNumberFormat="1" applyFont="1"/>
    <xf numFmtId="0" fontId="9" fillId="0" borderId="0" xfId="153" applyFont="1"/>
    <xf numFmtId="2" fontId="8" fillId="0" borderId="0" xfId="153" applyNumberFormat="1" applyFont="1"/>
    <xf numFmtId="2" fontId="13" fillId="0" borderId="0" xfId="153" applyNumberFormat="1" applyAlignment="1">
      <alignment horizontal="left"/>
    </xf>
    <xf numFmtId="2" fontId="43" fillId="39" borderId="0" xfId="153" applyNumberFormat="1" applyFont="1" applyFill="1" applyAlignment="1">
      <alignment horizontal="left"/>
    </xf>
    <xf numFmtId="0" fontId="17" fillId="57" borderId="0" xfId="0" applyFont="1" applyFill="1"/>
    <xf numFmtId="167" fontId="0" fillId="57" borderId="0" xfId="0" applyNumberFormat="1" applyFill="1"/>
    <xf numFmtId="0" fontId="0" fillId="57" borderId="0" xfId="0" applyFill="1"/>
    <xf numFmtId="0" fontId="23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23" fillId="47" borderId="0" xfId="0" applyNumberFormat="1" applyFont="1" applyFill="1" applyAlignment="1">
      <alignment horizontal="left"/>
    </xf>
    <xf numFmtId="0" fontId="59" fillId="73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0" fillId="59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23" fillId="45" borderId="0" xfId="0" applyFont="1" applyFill="1" applyAlignment="1"/>
    <xf numFmtId="0" fontId="59" fillId="76" borderId="0" xfId="0" applyFont="1" applyFill="1"/>
    <xf numFmtId="0" fontId="23" fillId="61" borderId="0" xfId="0" applyFont="1" applyFill="1"/>
    <xf numFmtId="0" fontId="0" fillId="70" borderId="0" xfId="0" applyFill="1" applyAlignment="1">
      <alignment horizontal="left"/>
    </xf>
    <xf numFmtId="0" fontId="17" fillId="49" borderId="0" xfId="0" applyFont="1" applyFill="1" applyAlignment="1">
      <alignment horizontal="left"/>
    </xf>
    <xf numFmtId="166" fontId="0" fillId="70" borderId="0" xfId="0" applyNumberFormat="1" applyFill="1" applyAlignment="1">
      <alignment horizontal="left"/>
    </xf>
    <xf numFmtId="166" fontId="17" fillId="70" borderId="0" xfId="0" applyNumberFormat="1" applyFont="1" applyFill="1" applyAlignment="1">
      <alignment horizontal="left"/>
    </xf>
    <xf numFmtId="0" fontId="67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68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56" fillId="0" borderId="0" xfId="0" applyFont="1" applyAlignment="1">
      <alignment vertical="top" wrapText="1"/>
    </xf>
    <xf numFmtId="0" fontId="0" fillId="0" borderId="0" xfId="0" applyBorder="1"/>
    <xf numFmtId="2" fontId="48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71" fillId="39" borderId="0" xfId="0" applyFont="1" applyFill="1"/>
    <xf numFmtId="14" fontId="0" fillId="77" borderId="0" xfId="0" applyNumberFormat="1" applyFill="1"/>
    <xf numFmtId="0" fontId="0" fillId="77" borderId="0" xfId="0" applyFill="1"/>
    <xf numFmtId="0" fontId="13" fillId="62" borderId="0" xfId="153" applyFill="1" applyAlignment="1">
      <alignment horizontal="left"/>
    </xf>
    <xf numFmtId="2" fontId="13" fillId="62" borderId="0" xfId="153" applyNumberFormat="1" applyFill="1"/>
    <xf numFmtId="2" fontId="44" fillId="57" borderId="0" xfId="153" applyNumberFormat="1" applyFont="1" applyFill="1"/>
    <xf numFmtId="2" fontId="69" fillId="57" borderId="0" xfId="153" applyNumberFormat="1" applyFont="1" applyFill="1"/>
    <xf numFmtId="2" fontId="13" fillId="57" borderId="0" xfId="153" applyNumberFormat="1" applyFill="1"/>
    <xf numFmtId="2" fontId="56" fillId="57" borderId="0" xfId="153" applyNumberFormat="1" applyFont="1" applyFill="1" applyAlignment="1">
      <alignment vertical="top" wrapText="1"/>
    </xf>
    <xf numFmtId="0" fontId="43" fillId="62" borderId="0" xfId="153" applyFont="1" applyFill="1" applyAlignment="1">
      <alignment horizontal="left"/>
    </xf>
    <xf numFmtId="0" fontId="52" fillId="62" borderId="0" xfId="153" applyFont="1" applyFill="1" applyAlignment="1">
      <alignment horizontal="left"/>
    </xf>
    <xf numFmtId="2" fontId="64" fillId="57" borderId="0" xfId="153" applyNumberFormat="1" applyFont="1" applyFill="1"/>
    <xf numFmtId="2" fontId="43" fillId="57" borderId="0" xfId="153" applyNumberFormat="1" applyFont="1" applyFill="1" applyAlignment="1">
      <alignment horizontal="right"/>
    </xf>
    <xf numFmtId="2" fontId="48" fillId="57" borderId="0" xfId="153" applyNumberFormat="1" applyFont="1" applyFill="1" applyAlignment="1">
      <alignment horizontal="right"/>
    </xf>
    <xf numFmtId="165" fontId="13" fillId="57" borderId="0" xfId="153" applyNumberFormat="1" applyFill="1"/>
    <xf numFmtId="165" fontId="56" fillId="57" borderId="0" xfId="153" applyNumberFormat="1" applyFont="1" applyFill="1" applyAlignment="1">
      <alignment vertical="top" wrapText="1"/>
    </xf>
    <xf numFmtId="0" fontId="43" fillId="57" borderId="0" xfId="153" applyFont="1" applyFill="1"/>
    <xf numFmtId="0" fontId="13" fillId="57" borderId="0" xfId="153" applyFill="1"/>
    <xf numFmtId="0" fontId="58" fillId="78" borderId="0" xfId="0" applyFont="1" applyFill="1" applyAlignment="1">
      <alignment horizontal="left"/>
    </xf>
    <xf numFmtId="0" fontId="17" fillId="55" borderId="0" xfId="0" applyFont="1" applyFill="1" applyAlignment="1">
      <alignment horizontal="left"/>
    </xf>
    <xf numFmtId="0" fontId="58" fillId="55" borderId="0" xfId="0" applyFont="1" applyFill="1" applyAlignment="1">
      <alignment horizontal="left"/>
    </xf>
    <xf numFmtId="0" fontId="58" fillId="79" borderId="0" xfId="0" applyFont="1" applyFill="1" applyAlignment="1">
      <alignment horizontal="left"/>
    </xf>
    <xf numFmtId="0" fontId="58" fillId="68" borderId="0" xfId="0" applyFont="1" applyFill="1" applyAlignment="1">
      <alignment horizontal="left"/>
    </xf>
    <xf numFmtId="0" fontId="58" fillId="42" borderId="0" xfId="0" applyFont="1" applyFill="1" applyAlignment="1">
      <alignment horizontal="left"/>
    </xf>
    <xf numFmtId="0" fontId="0" fillId="39" borderId="27" xfId="0" applyFill="1" applyBorder="1"/>
    <xf numFmtId="0" fontId="0" fillId="39" borderId="28" xfId="0" applyFill="1" applyBorder="1"/>
    <xf numFmtId="0" fontId="0" fillId="39" borderId="28" xfId="0" applyFill="1" applyBorder="1" applyAlignment="1">
      <alignment horizontal="left"/>
    </xf>
    <xf numFmtId="0" fontId="0" fillId="39" borderId="29" xfId="0" applyFill="1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  <xf numFmtId="0" fontId="23" fillId="39" borderId="0" xfId="0" applyFont="1" applyFill="1" applyAlignment="1">
      <alignment horizontal="center" vertical="center"/>
    </xf>
    <xf numFmtId="0" fontId="23" fillId="39" borderId="0" xfId="0" applyFont="1" applyFill="1" applyAlignment="1">
      <alignment horizontal="center"/>
    </xf>
    <xf numFmtId="0" fontId="48" fillId="0" borderId="0" xfId="156"/>
    <xf numFmtId="0" fontId="48" fillId="0" borderId="0" xfId="156" applyFont="1"/>
    <xf numFmtId="0" fontId="72" fillId="0" borderId="0" xfId="156" applyFont="1"/>
    <xf numFmtId="0" fontId="38" fillId="36" borderId="10" xfId="34" applyAlignment="1">
      <alignment horizontal="left"/>
    </xf>
    <xf numFmtId="0" fontId="48" fillId="0" borderId="0" xfId="156" applyAlignment="1">
      <alignment horizontal="left"/>
    </xf>
    <xf numFmtId="0" fontId="34" fillId="35" borderId="0" xfId="29" applyAlignment="1">
      <alignment horizontal="left"/>
    </xf>
    <xf numFmtId="0" fontId="73" fillId="0" borderId="0" xfId="156" applyFont="1"/>
    <xf numFmtId="0" fontId="74" fillId="0" borderId="0" xfId="156" applyFont="1"/>
    <xf numFmtId="0" fontId="48" fillId="61" borderId="0" xfId="156" applyFill="1"/>
    <xf numFmtId="0" fontId="75" fillId="39" borderId="0" xfId="156" applyFont="1" applyFill="1"/>
    <xf numFmtId="0" fontId="76" fillId="53" borderId="0" xfId="156" applyFont="1" applyFill="1" applyAlignment="1">
      <alignment horizontal="left"/>
    </xf>
    <xf numFmtId="0" fontId="77" fillId="0" borderId="0" xfId="156" applyFont="1"/>
    <xf numFmtId="2" fontId="7" fillId="0" borderId="0" xfId="153" applyNumberFormat="1" applyFont="1"/>
    <xf numFmtId="2" fontId="64" fillId="59" borderId="0" xfId="153" applyNumberFormat="1" applyFont="1" applyFill="1" applyAlignment="1">
      <alignment horizontal="right"/>
    </xf>
    <xf numFmtId="0" fontId="23" fillId="65" borderId="0" xfId="0" applyFont="1" applyFill="1"/>
    <xf numFmtId="0" fontId="78" fillId="59" borderId="0" xfId="153" applyFont="1" applyFill="1"/>
    <xf numFmtId="0" fontId="13" fillId="64" borderId="0" xfId="153" applyFill="1"/>
    <xf numFmtId="0" fontId="44" fillId="59" borderId="0" xfId="153" applyFont="1" applyFill="1"/>
    <xf numFmtId="0" fontId="52" fillId="53" borderId="0" xfId="153" applyFont="1" applyFill="1"/>
    <xf numFmtId="0" fontId="79" fillId="53" borderId="0" xfId="153" applyFont="1" applyFill="1"/>
    <xf numFmtId="0" fontId="13" fillId="53" borderId="0" xfId="153" applyFill="1"/>
    <xf numFmtId="0" fontId="32" fillId="53" borderId="0" xfId="153" applyFont="1" applyFill="1"/>
    <xf numFmtId="2" fontId="56" fillId="0" borderId="0" xfId="153" applyNumberFormat="1" applyFont="1" applyAlignment="1">
      <alignment vertical="top" wrapText="1"/>
    </xf>
    <xf numFmtId="0" fontId="43" fillId="64" borderId="0" xfId="153" applyFont="1" applyFill="1"/>
    <xf numFmtId="0" fontId="43" fillId="75" borderId="0" xfId="153" applyFont="1" applyFill="1"/>
    <xf numFmtId="0" fontId="13" fillId="75" borderId="0" xfId="153" applyFill="1"/>
    <xf numFmtId="0" fontId="52" fillId="75" borderId="0" xfId="153" applyFont="1" applyFill="1"/>
    <xf numFmtId="2" fontId="13" fillId="75" borderId="0" xfId="153" applyNumberFormat="1" applyFill="1"/>
    <xf numFmtId="165" fontId="13" fillId="75" borderId="0" xfId="153" applyNumberFormat="1" applyFill="1"/>
    <xf numFmtId="0" fontId="13" fillId="39" borderId="0" xfId="153" applyFill="1"/>
    <xf numFmtId="0" fontId="6" fillId="39" borderId="0" xfId="153" applyFont="1" applyFill="1"/>
    <xf numFmtId="2" fontId="6" fillId="39" borderId="0" xfId="153" applyNumberFormat="1" applyFont="1" applyFill="1"/>
    <xf numFmtId="0" fontId="13" fillId="39" borderId="0" xfId="153" applyFill="1" applyAlignment="1">
      <alignment horizontal="left"/>
    </xf>
    <xf numFmtId="0" fontId="0" fillId="0" borderId="0" xfId="0" applyBorder="1" applyAlignment="1">
      <alignment horizontal="center"/>
    </xf>
    <xf numFmtId="0" fontId="17" fillId="59" borderId="0" xfId="0" applyFont="1" applyFill="1"/>
    <xf numFmtId="0" fontId="0" fillId="59" borderId="28" xfId="0" applyFill="1" applyBorder="1"/>
    <xf numFmtId="168" fontId="0" fillId="0" borderId="0" xfId="0" applyNumberFormat="1" applyAlignment="1">
      <alignment horizontal="center"/>
    </xf>
    <xf numFmtId="0" fontId="48" fillId="61" borderId="0" xfId="156" applyFont="1" applyFill="1" applyAlignment="1">
      <alignment horizontal="left"/>
    </xf>
    <xf numFmtId="0" fontId="17" fillId="51" borderId="0" xfId="0" applyFont="1" applyFill="1" applyAlignment="1"/>
    <xf numFmtId="0" fontId="59" fillId="68" borderId="0" xfId="0" applyFont="1" applyFill="1" applyAlignment="1">
      <alignment horizontal="left"/>
    </xf>
    <xf numFmtId="0" fontId="0" fillId="69" borderId="0" xfId="0" applyFill="1"/>
    <xf numFmtId="0" fontId="0" fillId="65" borderId="0" xfId="0" applyFill="1"/>
    <xf numFmtId="0" fontId="0" fillId="66" borderId="0" xfId="0" applyFill="1"/>
    <xf numFmtId="0" fontId="10" fillId="58" borderId="0" xfId="153" applyFont="1" applyFill="1" applyAlignment="1">
      <alignment horizontal="left"/>
    </xf>
    <xf numFmtId="0" fontId="5" fillId="0" borderId="0" xfId="153" applyFont="1"/>
    <xf numFmtId="0" fontId="0" fillId="0" borderId="0" xfId="0" applyFont="1" applyAlignment="1">
      <alignment horizontal="left"/>
    </xf>
    <xf numFmtId="0" fontId="17" fillId="46" borderId="0" xfId="0" applyFont="1" applyFill="1"/>
    <xf numFmtId="0" fontId="4" fillId="0" borderId="0" xfId="157"/>
    <xf numFmtId="0" fontId="17" fillId="39" borderId="0" xfId="0" applyFont="1" applyFill="1"/>
    <xf numFmtId="0" fontId="0" fillId="39" borderId="0" xfId="0" applyFont="1" applyFill="1" applyAlignment="1">
      <alignment horizontal="left"/>
    </xf>
    <xf numFmtId="0" fontId="48" fillId="45" borderId="0" xfId="156" applyFill="1"/>
    <xf numFmtId="0" fontId="81" fillId="0" borderId="0" xfId="156" applyFont="1"/>
    <xf numFmtId="0" fontId="71" fillId="59" borderId="0" xfId="0" applyFont="1" applyFill="1" applyAlignment="1">
      <alignment horizontal="left"/>
    </xf>
    <xf numFmtId="0" fontId="71" fillId="0" borderId="0" xfId="0" applyFont="1" applyAlignment="1">
      <alignment horizontal="left"/>
    </xf>
    <xf numFmtId="0" fontId="3" fillId="0" borderId="0" xfId="153" applyFont="1" applyAlignment="1">
      <alignment horizontal="left"/>
    </xf>
    <xf numFmtId="17" fontId="81" fillId="0" borderId="0" xfId="156" applyNumberFormat="1" applyFont="1"/>
    <xf numFmtId="17" fontId="48" fillId="0" borderId="0" xfId="156" applyNumberFormat="1" applyFont="1"/>
    <xf numFmtId="0" fontId="72" fillId="0" borderId="0" xfId="156" applyFont="1" applyAlignment="1">
      <alignment horizontal="left"/>
    </xf>
    <xf numFmtId="166" fontId="48" fillId="0" borderId="0" xfId="156" applyNumberFormat="1"/>
    <xf numFmtId="0" fontId="56" fillId="0" borderId="19" xfId="0" applyFont="1" applyBorder="1" applyAlignment="1">
      <alignment vertical="top" wrapText="1"/>
    </xf>
    <xf numFmtId="0" fontId="0" fillId="0" borderId="0" xfId="0" applyNumberFormat="1" applyAlignment="1">
      <alignment horizontal="left" wrapText="1"/>
    </xf>
    <xf numFmtId="0" fontId="58" fillId="53" borderId="0" xfId="0" applyNumberFormat="1" applyFont="1" applyFill="1" applyAlignment="1">
      <alignment horizontal="left" wrapText="1"/>
    </xf>
    <xf numFmtId="0" fontId="59" fillId="53" borderId="0" xfId="0" applyNumberFormat="1" applyFont="1" applyFill="1" applyAlignment="1">
      <alignment horizontal="left" wrapText="1"/>
    </xf>
    <xf numFmtId="0" fontId="0" fillId="39" borderId="0" xfId="0" applyNumberFormat="1" applyFill="1" applyAlignment="1">
      <alignment horizontal="left" wrapText="1"/>
    </xf>
    <xf numFmtId="0" fontId="23" fillId="70" borderId="0" xfId="0" applyNumberFormat="1" applyFont="1" applyFill="1" applyAlignment="1">
      <alignment horizontal="left" wrapText="1"/>
    </xf>
    <xf numFmtId="0" fontId="0" fillId="71" borderId="0" xfId="0" applyNumberFormat="1" applyFill="1" applyAlignment="1">
      <alignment horizontal="left" wrapText="1"/>
    </xf>
    <xf numFmtId="0" fontId="0" fillId="0" borderId="0" xfId="0" applyAlignment="1">
      <alignment horizontal="left" wrapText="1"/>
    </xf>
    <xf numFmtId="0" fontId="58" fillId="53" borderId="0" xfId="0" applyFont="1" applyFill="1" applyAlignment="1">
      <alignment horizontal="left" wrapText="1"/>
    </xf>
    <xf numFmtId="0" fontId="59" fillId="53" borderId="0" xfId="0" applyFont="1" applyFill="1" applyAlignment="1">
      <alignment horizontal="left" wrapText="1"/>
    </xf>
    <xf numFmtId="0" fontId="0" fillId="39" borderId="0" xfId="0" applyFill="1" applyAlignment="1">
      <alignment horizontal="left" wrapText="1"/>
    </xf>
    <xf numFmtId="166" fontId="0" fillId="0" borderId="0" xfId="0" applyNumberFormat="1" applyAlignment="1">
      <alignment horizontal="left" wrapText="1"/>
    </xf>
    <xf numFmtId="0" fontId="23" fillId="70" borderId="0" xfId="0" applyFont="1" applyFill="1" applyAlignment="1">
      <alignment horizontal="left" wrapText="1"/>
    </xf>
    <xf numFmtId="0" fontId="0" fillId="71" borderId="0" xfId="0" applyFill="1" applyAlignment="1">
      <alignment horizontal="left" wrapText="1"/>
    </xf>
    <xf numFmtId="0" fontId="49" fillId="41" borderId="0" xfId="0" applyFont="1" applyFill="1" applyAlignment="1">
      <alignment horizontal="left"/>
    </xf>
    <xf numFmtId="0" fontId="2" fillId="39" borderId="0" xfId="0" applyFont="1" applyFill="1" applyAlignment="1">
      <alignment horizontal="left"/>
    </xf>
    <xf numFmtId="166" fontId="59" fillId="68" borderId="0" xfId="0" applyNumberFormat="1" applyFont="1" applyFill="1" applyAlignment="1">
      <alignment horizontal="left" wrapText="1"/>
    </xf>
    <xf numFmtId="0" fontId="17" fillId="66" borderId="0" xfId="0" applyFont="1" applyFill="1" applyAlignment="1">
      <alignment horizontal="left"/>
    </xf>
    <xf numFmtId="0" fontId="17" fillId="80" borderId="0" xfId="0" applyFont="1" applyFill="1" applyAlignment="1">
      <alignment horizontal="left"/>
    </xf>
    <xf numFmtId="0" fontId="82" fillId="80" borderId="0" xfId="0" applyFont="1" applyFill="1" applyAlignment="1">
      <alignment horizontal="left"/>
    </xf>
    <xf numFmtId="0" fontId="0" fillId="81" borderId="0" xfId="0" applyFill="1" applyAlignment="1">
      <alignment horizontal="left"/>
    </xf>
    <xf numFmtId="0" fontId="17" fillId="80" borderId="0" xfId="0" applyFont="1" applyFill="1" applyAlignment="1">
      <alignment horizontal="center"/>
    </xf>
    <xf numFmtId="0" fontId="82" fillId="80" borderId="0" xfId="0" applyFont="1" applyFill="1" applyAlignment="1">
      <alignment horizontal="center"/>
    </xf>
    <xf numFmtId="2" fontId="0" fillId="40" borderId="0" xfId="0" applyNumberFormat="1" applyFill="1" applyAlignment="1">
      <alignment horizontal="left"/>
    </xf>
    <xf numFmtId="2" fontId="0" fillId="45" borderId="0" xfId="0" applyNumberFormat="1" applyFill="1" applyAlignment="1">
      <alignment horizontal="left"/>
    </xf>
    <xf numFmtId="0" fontId="50" fillId="39" borderId="0" xfId="0" applyFont="1" applyFill="1" applyAlignment="1">
      <alignment vertical="top" wrapText="1"/>
    </xf>
    <xf numFmtId="2" fontId="0" fillId="47" borderId="0" xfId="0" applyNumberFormat="1" applyFill="1"/>
    <xf numFmtId="2" fontId="0" fillId="0" borderId="0" xfId="0" applyNumberFormat="1"/>
    <xf numFmtId="0" fontId="23" fillId="66" borderId="0" xfId="0" applyFont="1" applyFill="1"/>
    <xf numFmtId="8" fontId="0" fillId="0" borderId="0" xfId="0" applyNumberFormat="1" applyAlignment="1">
      <alignment horizontal="left"/>
    </xf>
    <xf numFmtId="2" fontId="50" fillId="39" borderId="0" xfId="0" applyNumberFormat="1" applyFont="1" applyFill="1" applyAlignment="1">
      <alignment vertical="top" wrapText="1"/>
    </xf>
    <xf numFmtId="2" fontId="0" fillId="71" borderId="0" xfId="0" applyNumberFormat="1" applyFill="1"/>
    <xf numFmtId="0" fontId="23" fillId="59" borderId="0" xfId="0" applyFont="1" applyFill="1" applyAlignment="1">
      <alignment wrapText="1"/>
    </xf>
    <xf numFmtId="2" fontId="0" fillId="80" borderId="0" xfId="0" applyNumberFormat="1" applyFill="1"/>
    <xf numFmtId="0" fontId="0" fillId="80" borderId="0" xfId="0" applyFill="1"/>
    <xf numFmtId="0" fontId="17" fillId="0" borderId="0" xfId="0" applyFont="1" applyAlignment="1">
      <alignment wrapText="1"/>
    </xf>
    <xf numFmtId="1" fontId="0" fillId="0" borderId="0" xfId="0" applyNumberFormat="1" applyAlignment="1">
      <alignment horizontal="left"/>
    </xf>
    <xf numFmtId="165" fontId="14" fillId="0" borderId="0" xfId="139" applyNumberFormat="1" applyAlignment="1">
      <alignment horizontal="left"/>
    </xf>
    <xf numFmtId="0" fontId="14" fillId="0" borderId="0" xfId="139" applyAlignment="1">
      <alignment horizontal="left"/>
    </xf>
    <xf numFmtId="0" fontId="15" fillId="0" borderId="0" xfId="125" applyAlignment="1">
      <alignment horizontal="left"/>
    </xf>
    <xf numFmtId="165" fontId="0" fillId="0" borderId="26" xfId="0" applyNumberFormat="1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0" xfId="153" applyFont="1" applyAlignment="1">
      <alignment horizontal="left"/>
    </xf>
    <xf numFmtId="0" fontId="23" fillId="43" borderId="0" xfId="0" applyFont="1" applyFill="1" applyAlignment="1">
      <alignment horizontal="left"/>
    </xf>
    <xf numFmtId="0" fontId="50" fillId="0" borderId="24" xfId="0" applyFont="1" applyBorder="1" applyAlignment="1">
      <alignment horizontal="center" vertical="top" wrapText="1"/>
    </xf>
    <xf numFmtId="0" fontId="50" fillId="0" borderId="25" xfId="0" applyFont="1" applyBorder="1" applyAlignment="1">
      <alignment horizontal="center" vertical="top" wrapText="1"/>
    </xf>
    <xf numFmtId="0" fontId="83" fillId="45" borderId="0" xfId="0" applyFont="1" applyFill="1"/>
    <xf numFmtId="0" fontId="17" fillId="82" borderId="0" xfId="0" applyFont="1" applyFill="1"/>
    <xf numFmtId="0" fontId="0" fillId="82" borderId="0" xfId="0" applyFill="1"/>
    <xf numFmtId="0" fontId="17" fillId="71" borderId="0" xfId="0" applyFont="1" applyFill="1"/>
    <xf numFmtId="0" fontId="0" fillId="71" borderId="0" xfId="0" applyFill="1"/>
    <xf numFmtId="0" fontId="0" fillId="82" borderId="0" xfId="0" applyFill="1" applyAlignment="1">
      <alignment horizontal="right"/>
    </xf>
    <xf numFmtId="0" fontId="0" fillId="71" borderId="0" xfId="0" applyFill="1" applyAlignment="1">
      <alignment horizontal="right"/>
    </xf>
    <xf numFmtId="1" fontId="0" fillId="82" borderId="0" xfId="0" applyNumberFormat="1" applyFill="1" applyAlignment="1">
      <alignment horizontal="right"/>
    </xf>
    <xf numFmtId="0" fontId="17" fillId="47" borderId="0" xfId="0" applyFont="1" applyFill="1" applyAlignment="1">
      <alignment horizontal="right"/>
    </xf>
    <xf numFmtId="1" fontId="0" fillId="71" borderId="0" xfId="0" applyNumberFormat="1" applyFill="1" applyAlignment="1">
      <alignment horizontal="right"/>
    </xf>
    <xf numFmtId="0" fontId="23" fillId="59" borderId="0" xfId="0" applyFont="1" applyFill="1"/>
    <xf numFmtId="2" fontId="23" fillId="59" borderId="0" xfId="0" applyNumberFormat="1" applyFont="1" applyFill="1"/>
    <xf numFmtId="2" fontId="0" fillId="0" borderId="0" xfId="0" applyNumberFormat="1" applyAlignment="1">
      <alignment horizontal="right"/>
    </xf>
    <xf numFmtId="0" fontId="23" fillId="59" borderId="0" xfId="0" applyFont="1" applyFill="1" applyAlignment="1">
      <alignment horizontal="right"/>
    </xf>
    <xf numFmtId="1" fontId="0" fillId="0" borderId="0" xfId="0" applyNumberFormat="1"/>
    <xf numFmtId="0" fontId="82" fillId="60" borderId="0" xfId="0" applyFont="1" applyFill="1" applyAlignment="1">
      <alignment horizontal="left"/>
    </xf>
    <xf numFmtId="0" fontId="84" fillId="59" borderId="0" xfId="0" applyFont="1" applyFill="1" applyAlignment="1">
      <alignment horizontal="left"/>
    </xf>
    <xf numFmtId="1" fontId="59" fillId="68" borderId="0" xfId="0" applyNumberFormat="1" applyFont="1" applyFill="1" applyAlignment="1">
      <alignment horizontal="left"/>
    </xf>
    <xf numFmtId="0" fontId="85" fillId="0" borderId="0" xfId="0" applyFont="1"/>
    <xf numFmtId="0" fontId="86" fillId="0" borderId="0" xfId="0" applyFont="1"/>
    <xf numFmtId="0" fontId="87" fillId="48" borderId="0" xfId="0" applyFont="1" applyFill="1" applyAlignment="1">
      <alignment horizontal="left"/>
    </xf>
    <xf numFmtId="0" fontId="88" fillId="0" borderId="0" xfId="0" applyFont="1" applyAlignment="1">
      <alignment horizontal="left"/>
    </xf>
    <xf numFmtId="0" fontId="90" fillId="66" borderId="0" xfId="0" applyFont="1" applyFill="1" applyAlignment="1">
      <alignment horizontal="left"/>
    </xf>
    <xf numFmtId="0" fontId="89" fillId="48" borderId="0" xfId="0" applyFont="1" applyFill="1" applyAlignment="1">
      <alignment horizontal="left"/>
    </xf>
    <xf numFmtId="0" fontId="91" fillId="0" borderId="0" xfId="0" applyFont="1" applyAlignment="1">
      <alignment horizontal="left"/>
    </xf>
    <xf numFmtId="0" fontId="23" fillId="41" borderId="0" xfId="0" applyFont="1" applyFill="1"/>
    <xf numFmtId="0" fontId="17" fillId="0" borderId="0" xfId="0" applyFont="1" applyAlignment="1">
      <alignment horizontal="right"/>
    </xf>
    <xf numFmtId="0" fontId="92" fillId="66" borderId="0" xfId="0" applyFont="1" applyFill="1" applyAlignment="1">
      <alignment horizontal="left"/>
    </xf>
    <xf numFmtId="15" fontId="50" fillId="0" borderId="0" xfId="0" applyNumberFormat="1" applyFont="1" applyAlignment="1">
      <alignment vertical="top" wrapText="1"/>
    </xf>
    <xf numFmtId="14" fontId="50" fillId="0" borderId="0" xfId="0" applyNumberFormat="1" applyFont="1" applyAlignment="1">
      <alignment vertical="top" wrapText="1"/>
    </xf>
    <xf numFmtId="0" fontId="93" fillId="0" borderId="0" xfId="0" applyFont="1" applyAlignment="1">
      <alignment horizontal="left"/>
    </xf>
    <xf numFmtId="0" fontId="93" fillId="0" borderId="0" xfId="0" applyFont="1"/>
    <xf numFmtId="166" fontId="23" fillId="66" borderId="0" xfId="0" applyNumberFormat="1" applyFont="1" applyFill="1" applyAlignment="1">
      <alignment horizontal="left"/>
    </xf>
    <xf numFmtId="0" fontId="0" fillId="80" borderId="0" xfId="0" applyFill="1" applyAlignment="1">
      <alignment horizontal="left"/>
    </xf>
    <xf numFmtId="0" fontId="94" fillId="4" borderId="0" xfId="63" applyFont="1" applyFill="1"/>
    <xf numFmtId="0" fontId="83" fillId="0" borderId="0" xfId="0" applyFont="1" applyAlignment="1">
      <alignment horizontal="left"/>
    </xf>
    <xf numFmtId="0" fontId="0" fillId="83" borderId="0" xfId="0" applyFill="1" applyAlignment="1">
      <alignment horizontal="left"/>
    </xf>
    <xf numFmtId="0" fontId="56" fillId="83" borderId="19" xfId="0" applyFont="1" applyFill="1" applyBorder="1" applyAlignment="1">
      <alignment vertical="top" wrapText="1"/>
    </xf>
    <xf numFmtId="0" fontId="28" fillId="83" borderId="0" xfId="46" applyFill="1" applyAlignment="1">
      <alignment horizontal="left"/>
    </xf>
    <xf numFmtId="0" fontId="0" fillId="83" borderId="0" xfId="0" applyFill="1" applyAlignment="1">
      <alignment horizontal="left" wrapText="1"/>
    </xf>
    <xf numFmtId="0" fontId="0" fillId="83" borderId="0" xfId="0" applyNumberFormat="1" applyFill="1" applyAlignment="1">
      <alignment horizontal="left" wrapText="1"/>
    </xf>
    <xf numFmtId="0" fontId="0" fillId="83" borderId="0" xfId="0" applyFill="1" applyAlignment="1">
      <alignment horizontal="center"/>
    </xf>
    <xf numFmtId="0" fontId="0" fillId="83" borderId="0" xfId="0" applyFill="1" applyAlignment="1"/>
    <xf numFmtId="0" fontId="56" fillId="83" borderId="0" xfId="0" applyFont="1" applyFill="1" applyAlignment="1">
      <alignment vertical="top" wrapText="1"/>
    </xf>
    <xf numFmtId="165" fontId="28" fillId="83" borderId="0" xfId="46" applyNumberFormat="1" applyFill="1" applyAlignment="1">
      <alignment horizontal="left"/>
    </xf>
    <xf numFmtId="0" fontId="83" fillId="81" borderId="0" xfId="0" applyFont="1" applyFill="1" applyAlignment="1">
      <alignment horizontal="left"/>
    </xf>
    <xf numFmtId="2" fontId="0" fillId="83" borderId="0" xfId="0" applyNumberFormat="1" applyFill="1" applyAlignment="1">
      <alignment horizontal="left"/>
    </xf>
    <xf numFmtId="0" fontId="23" fillId="81" borderId="0" xfId="0" applyFont="1" applyFill="1" applyAlignment="1">
      <alignment horizontal="left"/>
    </xf>
    <xf numFmtId="0" fontId="23" fillId="39" borderId="0" xfId="0" applyFont="1" applyFill="1" applyAlignment="1"/>
    <xf numFmtId="0" fontId="83" fillId="39" borderId="0" xfId="0" applyFont="1" applyFill="1" applyAlignment="1"/>
  </cellXfs>
  <cellStyles count="172">
    <cellStyle name="20% - Accent1" xfId="1" builtinId="30" customBuiltin="1"/>
    <cellStyle name="20% - Accent1 2" xfId="127"/>
    <cellStyle name="20% - Accent1 3" xfId="141"/>
    <cellStyle name="20% - Accent1 4" xfId="160"/>
    <cellStyle name="20% - Accent2" xfId="2" builtinId="34" customBuiltin="1"/>
    <cellStyle name="20% - Accent2 2" xfId="129"/>
    <cellStyle name="20% - Accent2 3" xfId="143"/>
    <cellStyle name="20% - Accent2 4" xfId="162"/>
    <cellStyle name="20% - Accent3" xfId="3" builtinId="38" customBuiltin="1"/>
    <cellStyle name="20% - Accent3 2" xfId="131"/>
    <cellStyle name="20% - Accent3 3" xfId="145"/>
    <cellStyle name="20% - Accent3 4" xfId="164"/>
    <cellStyle name="20% - Accent4" xfId="4" builtinId="42" customBuiltin="1"/>
    <cellStyle name="20% - Accent4 2" xfId="133"/>
    <cellStyle name="20% - Accent4 3" xfId="147"/>
    <cellStyle name="20% - Accent4 4" xfId="166"/>
    <cellStyle name="20% - Accent5" xfId="5" builtinId="46" customBuiltin="1"/>
    <cellStyle name="20% - Accent5 2" xfId="135"/>
    <cellStyle name="20% - Accent5 3" xfId="149"/>
    <cellStyle name="20% - Accent5 4" xfId="168"/>
    <cellStyle name="20% - Accent6" xfId="6" builtinId="50" customBuiltin="1"/>
    <cellStyle name="20% - Accent6 2" xfId="137"/>
    <cellStyle name="20% - Accent6 3" xfId="151"/>
    <cellStyle name="20% - Accent6 4" xfId="170"/>
    <cellStyle name="40% - Accent1" xfId="7" builtinId="31" customBuiltin="1"/>
    <cellStyle name="40% - Accent1 2" xfId="128"/>
    <cellStyle name="40% - Accent1 3" xfId="142"/>
    <cellStyle name="40% - Accent1 4" xfId="161"/>
    <cellStyle name="40% - Accent2" xfId="8" builtinId="35" customBuiltin="1"/>
    <cellStyle name="40% - Accent2 2" xfId="130"/>
    <cellStyle name="40% - Accent2 3" xfId="144"/>
    <cellStyle name="40% - Accent2 4" xfId="163"/>
    <cellStyle name="40% - Accent3" xfId="9" builtinId="39" customBuiltin="1"/>
    <cellStyle name="40% - Accent3 2" xfId="132"/>
    <cellStyle name="40% - Accent3 3" xfId="146"/>
    <cellStyle name="40% - Accent3 4" xfId="165"/>
    <cellStyle name="40% - Accent4" xfId="10" builtinId="43" customBuiltin="1"/>
    <cellStyle name="40% - Accent4 2" xfId="134"/>
    <cellStyle name="40% - Accent4 3" xfId="148"/>
    <cellStyle name="40% - Accent4 4" xfId="167"/>
    <cellStyle name="40% - Accent5" xfId="11" builtinId="47" customBuiltin="1"/>
    <cellStyle name="40% - Accent5 2" xfId="136"/>
    <cellStyle name="40% - Accent5 3" xfId="150"/>
    <cellStyle name="40% - Accent5 4" xfId="169"/>
    <cellStyle name="40% - Accent6" xfId="12" builtinId="51" customBuiltin="1"/>
    <cellStyle name="40% - Accent6 2" xfId="138"/>
    <cellStyle name="40% - Accent6 3" xfId="152"/>
    <cellStyle name="40% - Accent6 4" xfId="1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89" xfId="156"/>
    <cellStyle name="Normal 9" xfId="119"/>
    <cellStyle name="Normal 90" xfId="157"/>
    <cellStyle name="Note 2" xfId="120"/>
    <cellStyle name="Note 3" xfId="126"/>
    <cellStyle name="Note 4" xfId="140"/>
    <cellStyle name="Note 5" xfId="159"/>
    <cellStyle name="Output" xfId="121" builtinId="21" customBuiltin="1"/>
    <cellStyle name="Title" xfId="122" builtinId="15" customBuiltin="1"/>
    <cellStyle name="Title 2" xfId="158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FF00"/>
      <color rgb="FFFF9900"/>
      <color rgb="FF66FF66"/>
      <color rgb="FFFF9933"/>
      <color rgb="FFFF6600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111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67177389534432"/>
          <c:y val="2.8194444444444446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co502_2018!$AB$2581:$AB$2636</c:f>
              <c:numCache>
                <c:formatCode>0.00000</c:formatCode>
                <c:ptCount val="56"/>
                <c:pt idx="0">
                  <c:v>0.35944500000000001</c:v>
                </c:pt>
                <c:pt idx="1">
                  <c:v>0.30922499999999997</c:v>
                </c:pt>
                <c:pt idx="2">
                  <c:v>0.42484500000000003</c:v>
                </c:pt>
                <c:pt idx="3">
                  <c:v>0.49065500000000006</c:v>
                </c:pt>
                <c:pt idx="4">
                  <c:v>0.56939499999999998</c:v>
                </c:pt>
                <c:pt idx="5">
                  <c:v>0.60822500000000002</c:v>
                </c:pt>
                <c:pt idx="6">
                  <c:v>0.46406999999999998</c:v>
                </c:pt>
                <c:pt idx="7">
                  <c:v>0.37041499999999999</c:v>
                </c:pt>
                <c:pt idx="8">
                  <c:v>0.54421999999999993</c:v>
                </c:pt>
                <c:pt idx="9">
                  <c:v>0.55770500000000001</c:v>
                </c:pt>
                <c:pt idx="10">
                  <c:v>0.61848499999999995</c:v>
                </c:pt>
                <c:pt idx="11">
                  <c:v>0.567415</c:v>
                </c:pt>
                <c:pt idx="12">
                  <c:v>0.65487000000000006</c:v>
                </c:pt>
                <c:pt idx="13">
                  <c:v>0.56903999999999999</c:v>
                </c:pt>
                <c:pt idx="14">
                  <c:v>0.34062499999999996</c:v>
                </c:pt>
                <c:pt idx="15">
                  <c:v>0.39041999999999999</c:v>
                </c:pt>
                <c:pt idx="16">
                  <c:v>0.42837999999999998</c:v>
                </c:pt>
                <c:pt idx="17">
                  <c:v>0.54080499999999998</c:v>
                </c:pt>
                <c:pt idx="18">
                  <c:v>0.68615999999999999</c:v>
                </c:pt>
                <c:pt idx="19">
                  <c:v>0.55236499999999999</c:v>
                </c:pt>
                <c:pt idx="20">
                  <c:v>0.512235</c:v>
                </c:pt>
                <c:pt idx="21">
                  <c:v>0.42558499999999999</c:v>
                </c:pt>
                <c:pt idx="22">
                  <c:v>0.56528500000000004</c:v>
                </c:pt>
                <c:pt idx="23">
                  <c:v>0.64317000000000002</c:v>
                </c:pt>
                <c:pt idx="24">
                  <c:v>0.58506999999999998</c:v>
                </c:pt>
                <c:pt idx="25">
                  <c:v>0.64539999999999997</c:v>
                </c:pt>
                <c:pt idx="26">
                  <c:v>0.63209000000000004</c:v>
                </c:pt>
                <c:pt idx="27">
                  <c:v>0.57450500000000004</c:v>
                </c:pt>
                <c:pt idx="28">
                  <c:v>0.37963000000000002</c:v>
                </c:pt>
                <c:pt idx="29">
                  <c:v>0.39449999999999996</c:v>
                </c:pt>
                <c:pt idx="30">
                  <c:v>0.48143999999999998</c:v>
                </c:pt>
                <c:pt idx="31">
                  <c:v>0.72599499999999995</c:v>
                </c:pt>
                <c:pt idx="32">
                  <c:v>0.62003000000000008</c:v>
                </c:pt>
                <c:pt idx="33">
                  <c:v>0.62742000000000009</c:v>
                </c:pt>
                <c:pt idx="34">
                  <c:v>0.50900000000000001</c:v>
                </c:pt>
                <c:pt idx="35">
                  <c:v>0.495305</c:v>
                </c:pt>
                <c:pt idx="36">
                  <c:v>0.5697350000000001</c:v>
                </c:pt>
                <c:pt idx="37">
                  <c:v>0.59901500000000008</c:v>
                </c:pt>
                <c:pt idx="38">
                  <c:v>0.60731000000000002</c:v>
                </c:pt>
                <c:pt idx="39">
                  <c:v>0.60149999999999992</c:v>
                </c:pt>
                <c:pt idx="40">
                  <c:v>0.50505</c:v>
                </c:pt>
                <c:pt idx="41">
                  <c:v>0.61263500000000004</c:v>
                </c:pt>
                <c:pt idx="42">
                  <c:v>0.39593</c:v>
                </c:pt>
                <c:pt idx="43">
                  <c:v>0.40608500000000003</c:v>
                </c:pt>
                <c:pt idx="44">
                  <c:v>0.45035000000000003</c:v>
                </c:pt>
                <c:pt idx="45">
                  <c:v>0.63261000000000001</c:v>
                </c:pt>
                <c:pt idx="46">
                  <c:v>0.58426</c:v>
                </c:pt>
                <c:pt idx="47">
                  <c:v>0.60963499999999993</c:v>
                </c:pt>
                <c:pt idx="48">
                  <c:v>0.59010499999999999</c:v>
                </c:pt>
                <c:pt idx="49">
                  <c:v>0.56278499999999998</c:v>
                </c:pt>
                <c:pt idx="50">
                  <c:v>0.611595</c:v>
                </c:pt>
                <c:pt idx="51">
                  <c:v>0.64247500000000002</c:v>
                </c:pt>
                <c:pt idx="52">
                  <c:v>0.61665999999999999</c:v>
                </c:pt>
                <c:pt idx="53">
                  <c:v>0.60458999999999996</c:v>
                </c:pt>
                <c:pt idx="54">
                  <c:v>0.64901500000000001</c:v>
                </c:pt>
                <c:pt idx="55">
                  <c:v>0.64876</c:v>
                </c:pt>
              </c:numCache>
            </c:numRef>
          </c:xVal>
          <c:yVal>
            <c:numRef>
              <c:f>co502_2018!$H$2581:$H$2636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5E-4203-86D0-201A959F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'Trt_Means+NUE+RI'!$W$5:$W$40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'Trt_Means+NUE+RI'!$AB$5:$AB$40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'Trt_Means+NUE+RI'!$G$5:$G$51</c:f>
              <c:numCache>
                <c:formatCode>General</c:formatCode>
                <c:ptCount val="47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  <c:pt idx="45">
                  <c:v>1196.9798400000002</c:v>
                </c:pt>
                <c:pt idx="46">
                  <c:v>1691.5248000000004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'Trt_Means+NUE+RI'!$N$4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'Trt_Means+NUE+RI'!$N$5:$N$51</c:f>
              <c:numCache>
                <c:formatCode>General</c:formatCode>
                <c:ptCount val="47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  <c:pt idx="45">
                  <c:v>5357.1033600000001</c:v>
                </c:pt>
                <c:pt idx="46">
                  <c:v>2081.64768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'Trt_Means+NUE+RI'!$W$5:$W$48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'Trt_Means+NUE+RI'!$AA$5:$AA$48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'Trt_Means+NUE+RI'!$AF$4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'Trt_Means+NUE+RI'!$AF$5:$AF$48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'Trt_Means+NUE+RI'!$AG$4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'Trt_Means+NUE+RI'!$AG$5:$AG$48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'Trt_Means+NUE+RI'!$AD$5:$AD$51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  <c:pt idx="45">
                  <c:v>4.4755167806334981</c:v>
                </c:pt>
                <c:pt idx="46">
                  <c:v>1.2306338517768109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'Trt_Means+NUE+RI'!$F$5:$F$51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'Trt_Means+NUE+RI'!$N$2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'Trt_Means+NUE+RI'!$M$5:$M$51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  <c:pt idx="45">
                  <c:v>79.718800000000002</c:v>
                </c:pt>
                <c:pt idx="46">
                  <c:v>30.976900000000001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'Trt_Means+NUE+RI'!$T$132:$T$139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'Trt_Means+NUE+RI'!$S$131:$AG$131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'Trt_Means+NUE+RI'!$S$131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'Trt_Means+NUE+RI'!$S$132:$S$139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'Trt_Means+NUE+RI'!$W$132:$W$141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'Trt_Means+NUE+RI'!$U$131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'Trt_Means+NUE+RI'!$R$132:$R$151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'Trt_Means+NUE+RI'!$W$132:$W$151</c:f>
              <c:numCache>
                <c:formatCode>General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'Trt_Means+NUE+RI'!$Q$131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2017, 109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co502_2018!$AB$2525:$AB$2580</c:f>
              <c:numCache>
                <c:formatCode>0.00000</c:formatCode>
                <c:ptCount val="56"/>
                <c:pt idx="0">
                  <c:v>0.31624632352941201</c:v>
                </c:pt>
                <c:pt idx="1">
                  <c:v>0.310147492625369</c:v>
                </c:pt>
                <c:pt idx="2">
                  <c:v>0.40586296296296298</c:v>
                </c:pt>
                <c:pt idx="3">
                  <c:v>0.40486590038314202</c:v>
                </c:pt>
                <c:pt idx="4">
                  <c:v>0.63193233082706801</c:v>
                </c:pt>
                <c:pt idx="5">
                  <c:v>0.64729571984435796</c:v>
                </c:pt>
                <c:pt idx="6">
                  <c:v>0.61060885608856097</c:v>
                </c:pt>
                <c:pt idx="7">
                  <c:v>0.39346274509803902</c:v>
                </c:pt>
                <c:pt idx="8">
                  <c:v>0.51119841269841304</c:v>
                </c:pt>
                <c:pt idx="9">
                  <c:v>0.52900746268656695</c:v>
                </c:pt>
                <c:pt idx="10">
                  <c:v>0.638922480620155</c:v>
                </c:pt>
                <c:pt idx="11">
                  <c:v>0.66050735294117602</c:v>
                </c:pt>
                <c:pt idx="12">
                  <c:v>0.66008076923076897</c:v>
                </c:pt>
                <c:pt idx="13">
                  <c:v>0.51183955223880595</c:v>
                </c:pt>
                <c:pt idx="14">
                  <c:v>0.26287547169811298</c:v>
                </c:pt>
                <c:pt idx="15">
                  <c:v>0.27845634920634899</c:v>
                </c:pt>
                <c:pt idx="16">
                  <c:v>0.33773106060606101</c:v>
                </c:pt>
                <c:pt idx="17">
                  <c:v>0.44943968871595302</c:v>
                </c:pt>
                <c:pt idx="18">
                  <c:v>0.48466265060240998</c:v>
                </c:pt>
                <c:pt idx="19">
                  <c:v>0.68847601476014797</c:v>
                </c:pt>
                <c:pt idx="20">
                  <c:v>0.62876086956521704</c:v>
                </c:pt>
                <c:pt idx="21">
                  <c:v>0.42823735408560298</c:v>
                </c:pt>
                <c:pt idx="22">
                  <c:v>0.59851481481481505</c:v>
                </c:pt>
                <c:pt idx="23">
                  <c:v>0.654529182879377</c:v>
                </c:pt>
                <c:pt idx="24">
                  <c:v>0.58625563909774403</c:v>
                </c:pt>
                <c:pt idx="25">
                  <c:v>0.59766412213740505</c:v>
                </c:pt>
                <c:pt idx="26">
                  <c:v>0.54238951310861405</c:v>
                </c:pt>
                <c:pt idx="27">
                  <c:v>0.53632342007434897</c:v>
                </c:pt>
                <c:pt idx="28">
                  <c:v>0.247726937269373</c:v>
                </c:pt>
                <c:pt idx="29">
                  <c:v>0.29377307692307703</c:v>
                </c:pt>
                <c:pt idx="30">
                  <c:v>0.41975486381323002</c:v>
                </c:pt>
                <c:pt idx="31">
                  <c:v>0.58143018867924501</c:v>
                </c:pt>
                <c:pt idx="32">
                  <c:v>0.62534469696969697</c:v>
                </c:pt>
                <c:pt idx="33">
                  <c:v>0.60409056603773603</c:v>
                </c:pt>
                <c:pt idx="34">
                  <c:v>0.67101123595505596</c:v>
                </c:pt>
                <c:pt idx="35">
                  <c:v>0.57367037037037005</c:v>
                </c:pt>
                <c:pt idx="36">
                  <c:v>0.55098888888888897</c:v>
                </c:pt>
                <c:pt idx="37">
                  <c:v>0.60178148148148103</c:v>
                </c:pt>
                <c:pt idx="38">
                  <c:v>0.67958052434456895</c:v>
                </c:pt>
                <c:pt idx="39">
                  <c:v>0.62261627906976702</c:v>
                </c:pt>
                <c:pt idx="40">
                  <c:v>0.69715355805243495</c:v>
                </c:pt>
                <c:pt idx="41">
                  <c:v>0.59450184501845005</c:v>
                </c:pt>
                <c:pt idx="42">
                  <c:v>0.28860714285714301</c:v>
                </c:pt>
                <c:pt idx="43">
                  <c:v>0.30455686274509802</c:v>
                </c:pt>
                <c:pt idx="44">
                  <c:v>0.33291439688716001</c:v>
                </c:pt>
                <c:pt idx="45">
                  <c:v>0.42400396825396802</c:v>
                </c:pt>
                <c:pt idx="46">
                  <c:v>0.58201145038167901</c:v>
                </c:pt>
                <c:pt idx="47">
                  <c:v>0.58862030075187999</c:v>
                </c:pt>
                <c:pt idx="48">
                  <c:v>0.68323664122137395</c:v>
                </c:pt>
                <c:pt idx="49">
                  <c:v>0.45164179104477598</c:v>
                </c:pt>
                <c:pt idx="50">
                  <c:v>0.56674427480916001</c:v>
                </c:pt>
                <c:pt idx="51">
                  <c:v>0.61029019607843105</c:v>
                </c:pt>
                <c:pt idx="52">
                  <c:v>0.55462213740458</c:v>
                </c:pt>
                <c:pt idx="53">
                  <c:v>0.62441281138789995</c:v>
                </c:pt>
                <c:pt idx="54">
                  <c:v>0.68105263157894702</c:v>
                </c:pt>
                <c:pt idx="55">
                  <c:v>0.56696654275092895</c:v>
                </c:pt>
              </c:numCache>
            </c:numRef>
          </c:xVal>
          <c:yVal>
            <c:numRef>
              <c:f>co502_2018!$H$2525:$H$2580</c:f>
              <c:numCache>
                <c:formatCode>General</c:formatCode>
                <c:ptCount val="56"/>
                <c:pt idx="0">
                  <c:v>23.857166670000002</c:v>
                </c:pt>
                <c:pt idx="1">
                  <c:v>12.68483333</c:v>
                </c:pt>
                <c:pt idx="2">
                  <c:v>38.1755</c:v>
                </c:pt>
                <c:pt idx="3">
                  <c:v>36.441166670000001</c:v>
                </c:pt>
                <c:pt idx="4">
                  <c:v>66.912999999999997</c:v>
                </c:pt>
                <c:pt idx="5">
                  <c:v>67.78016667</c:v>
                </c:pt>
                <c:pt idx="6">
                  <c:v>83.731999999999999</c:v>
                </c:pt>
                <c:pt idx="7">
                  <c:v>47.1295</c:v>
                </c:pt>
                <c:pt idx="8">
                  <c:v>55.680166669999998</c:v>
                </c:pt>
                <c:pt idx="9">
                  <c:v>60.802500000000002</c:v>
                </c:pt>
                <c:pt idx="10">
                  <c:v>71.692499999999995</c:v>
                </c:pt>
                <c:pt idx="11">
                  <c:v>83.772333329999995</c:v>
                </c:pt>
                <c:pt idx="12">
                  <c:v>89.721500000000006</c:v>
                </c:pt>
                <c:pt idx="13">
                  <c:v>55.962499999999999</c:v>
                </c:pt>
                <c:pt idx="14">
                  <c:v>15.22583333</c:v>
                </c:pt>
                <c:pt idx="15">
                  <c:v>16.698</c:v>
                </c:pt>
                <c:pt idx="16">
                  <c:v>29.503833329999999</c:v>
                </c:pt>
                <c:pt idx="17">
                  <c:v>35.251333330000001</c:v>
                </c:pt>
                <c:pt idx="18">
                  <c:v>52.977833330000003</c:v>
                </c:pt>
                <c:pt idx="19">
                  <c:v>79.718833329999995</c:v>
                </c:pt>
                <c:pt idx="20">
                  <c:v>83.066500000000005</c:v>
                </c:pt>
                <c:pt idx="21">
                  <c:v>44.104500000000002</c:v>
                </c:pt>
                <c:pt idx="22">
                  <c:v>71.349666670000005</c:v>
                </c:pt>
                <c:pt idx="23">
                  <c:v>73.386499999999998</c:v>
                </c:pt>
                <c:pt idx="24">
                  <c:v>59.975666670000003</c:v>
                </c:pt>
                <c:pt idx="25">
                  <c:v>78.226500000000001</c:v>
                </c:pt>
                <c:pt idx="26">
                  <c:v>73.084000000000003</c:v>
                </c:pt>
                <c:pt idx="27">
                  <c:v>77.883666669999997</c:v>
                </c:pt>
                <c:pt idx="28">
                  <c:v>9.3573333329999997</c:v>
                </c:pt>
                <c:pt idx="29">
                  <c:v>18.250833329999999</c:v>
                </c:pt>
                <c:pt idx="30">
                  <c:v>33.315333330000001</c:v>
                </c:pt>
                <c:pt idx="31">
                  <c:v>56.184333330000001</c:v>
                </c:pt>
                <c:pt idx="32">
                  <c:v>65.864333329999994</c:v>
                </c:pt>
                <c:pt idx="33">
                  <c:v>71.168166670000005</c:v>
                </c:pt>
                <c:pt idx="34">
                  <c:v>75.544333330000001</c:v>
                </c:pt>
                <c:pt idx="35">
                  <c:v>64.452666669999999</c:v>
                </c:pt>
                <c:pt idx="36">
                  <c:v>65.299666669999993</c:v>
                </c:pt>
                <c:pt idx="37">
                  <c:v>70.462333330000007</c:v>
                </c:pt>
                <c:pt idx="38">
                  <c:v>67.78016667</c:v>
                </c:pt>
                <c:pt idx="39">
                  <c:v>64.412333329999996</c:v>
                </c:pt>
                <c:pt idx="40">
                  <c:v>78.327333330000002</c:v>
                </c:pt>
                <c:pt idx="41">
                  <c:v>58.039666670000003</c:v>
                </c:pt>
                <c:pt idx="42">
                  <c:v>15.28633333</c:v>
                </c:pt>
                <c:pt idx="43">
                  <c:v>23.615166670000001</c:v>
                </c:pt>
                <c:pt idx="44">
                  <c:v>22.748000000000001</c:v>
                </c:pt>
                <c:pt idx="45">
                  <c:v>41.381999999999998</c:v>
                </c:pt>
                <c:pt idx="46">
                  <c:v>58.584166670000002</c:v>
                </c:pt>
                <c:pt idx="47">
                  <c:v>66.711333330000002</c:v>
                </c:pt>
                <c:pt idx="48">
                  <c:v>76.532499999999999</c:v>
                </c:pt>
                <c:pt idx="49">
                  <c:v>48.016833329999997</c:v>
                </c:pt>
                <c:pt idx="50">
                  <c:v>60.78233333</c:v>
                </c:pt>
                <c:pt idx="51">
                  <c:v>73.81</c:v>
                </c:pt>
                <c:pt idx="52">
                  <c:v>59.995833330000004</c:v>
                </c:pt>
                <c:pt idx="53">
                  <c:v>73.870500000000007</c:v>
                </c:pt>
                <c:pt idx="54">
                  <c:v>81.090166670000002</c:v>
                </c:pt>
                <c:pt idx="55">
                  <c:v>56.184333330000001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0-4D36-B73B-74C228A6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0525973907969938"/>
          <c:y val="9.24831081081081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'Trt_Means+NUE+RI'!$AK$4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FF6600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xVal>
            <c:numRef>
              <c:f>'Trt_Means+NUE+RI'!$AE$75:$AE$118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'Trt_Means+NUE+RI'!$AJ$75:$AJ$118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Yield Increase (100-40-60 versus 0-40-60) versus Check</a:t>
            </a:r>
            <a:r>
              <a:rPr lang="en-US" sz="1200" baseline="0"/>
              <a:t> Yield 0-40-60</a:t>
            </a:r>
            <a:endParaRPr lang="en-US" sz="1200"/>
          </a:p>
        </c:rich>
      </c:tx>
      <c:layout>
        <c:manualLayout>
          <c:xMode val="edge"/>
          <c:yMode val="edge"/>
          <c:x val="9.0090113735783031E-2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'Trt_Means+NUE+RI'!$V$4</c:f>
              <c:strCache>
                <c:ptCount val="1"/>
                <c:pt idx="0">
                  <c:v>Increase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'Trt_Means+NUE+RI'!$V$5:$V$51</c:f>
              <c:numCache>
                <c:formatCode>General</c:formatCode>
                <c:ptCount val="47"/>
                <c:pt idx="0">
                  <c:v>0.69999999999999574</c:v>
                </c:pt>
                <c:pt idx="1">
                  <c:v>-6.1099999999999994</c:v>
                </c:pt>
                <c:pt idx="2">
                  <c:v>11.253</c:v>
                </c:pt>
                <c:pt idx="3">
                  <c:v>23.685750000000002</c:v>
                </c:pt>
                <c:pt idx="4">
                  <c:v>23.473999999999997</c:v>
                </c:pt>
                <c:pt idx="5">
                  <c:v>11.858000000000001</c:v>
                </c:pt>
                <c:pt idx="6">
                  <c:v>17.8475</c:v>
                </c:pt>
                <c:pt idx="7">
                  <c:v>1.907500000000006</c:v>
                </c:pt>
                <c:pt idx="8">
                  <c:v>34.454999999999998</c:v>
                </c:pt>
                <c:pt idx="9">
                  <c:v>19.239999999999998</c:v>
                </c:pt>
                <c:pt idx="10">
                  <c:v>0.30250000000000199</c:v>
                </c:pt>
                <c:pt idx="11">
                  <c:v>-1.1200000000000045</c:v>
                </c:pt>
                <c:pt idx="12">
                  <c:v>6.9849999999999994</c:v>
                </c:pt>
                <c:pt idx="13">
                  <c:v>9.8024999999999984</c:v>
                </c:pt>
                <c:pt idx="14">
                  <c:v>5.6274999999999977</c:v>
                </c:pt>
                <c:pt idx="15">
                  <c:v>11.009999999999998</c:v>
                </c:pt>
                <c:pt idx="16">
                  <c:v>36.087499999999991</c:v>
                </c:pt>
                <c:pt idx="17">
                  <c:v>22.232499999999998</c:v>
                </c:pt>
                <c:pt idx="18">
                  <c:v>17.424999999999997</c:v>
                </c:pt>
                <c:pt idx="19">
                  <c:v>6.8349999999999973</c:v>
                </c:pt>
                <c:pt idx="20">
                  <c:v>20.857375000000001</c:v>
                </c:pt>
                <c:pt idx="21">
                  <c:v>19.166400000000003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15.190222000000002</c:v>
                </c:pt>
                <c:pt idx="29">
                  <c:v>-6.3578195000000015</c:v>
                </c:pt>
                <c:pt idx="30">
                  <c:v>7.5169183999999944</c:v>
                </c:pt>
                <c:pt idx="31">
                  <c:v>48.695121899999997</c:v>
                </c:pt>
                <c:pt idx="32">
                  <c:v>40.795121999999999</c:v>
                </c:pt>
                <c:pt idx="33">
                  <c:v>18.862771299999999</c:v>
                </c:pt>
                <c:pt idx="34">
                  <c:v>6.2513562999999976</c:v>
                </c:pt>
                <c:pt idx="35">
                  <c:v>11.580000000000005</c:v>
                </c:pt>
                <c:pt idx="36">
                  <c:v>46.042062300000005</c:v>
                </c:pt>
                <c:pt idx="37">
                  <c:v>49.894999999999996</c:v>
                </c:pt>
                <c:pt idx="38">
                  <c:v>18.306554999999999</c:v>
                </c:pt>
                <c:pt idx="39">
                  <c:v>17.177500000000002</c:v>
                </c:pt>
                <c:pt idx="40">
                  <c:v>34.150000000000006</c:v>
                </c:pt>
                <c:pt idx="41">
                  <c:v>16.875190599999996</c:v>
                </c:pt>
                <c:pt idx="42">
                  <c:v>-1.5612447999999972</c:v>
                </c:pt>
                <c:pt idx="43">
                  <c:v>11.579999999999998</c:v>
                </c:pt>
                <c:pt idx="44">
                  <c:v>50.337728499999997</c:v>
                </c:pt>
                <c:pt idx="45">
                  <c:v>61.906599999999997</c:v>
                </c:pt>
                <c:pt idx="46">
                  <c:v>5.8053999999999988</c:v>
                </c:pt>
              </c:numCache>
            </c:numRef>
          </c:xVal>
          <c:yVal>
            <c:numRef>
              <c:f>'Trt_Means+NUE+RI'!$F$5:$F$51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BB-4046-852E-7C6F11DB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8032"/>
        <c:axId val="121830544"/>
      </c:scatterChart>
      <c:valAx>
        <c:axId val="121838032"/>
        <c:scaling>
          <c:orientation val="minMax"/>
          <c:min val="-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Yield Increase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0544"/>
        <c:crosses val="autoZero"/>
        <c:crossBetween val="midCat"/>
      </c:valAx>
      <c:valAx>
        <c:axId val="1218305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8032"/>
        <c:crossesAt val="-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1971-2018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Check_Plots_YIELD!$C$7:$C$53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  <c:pt idx="46">
                  <c:v>1.3483928571428572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Check_Plots_YIELD!$D$7:$D$53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  <c:pt idx="46">
                  <c:v>1.6221428571428571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7984363267122"/>
          <c:y val="4.2244823563721209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Experiment</a:t>
            </a:r>
            <a:r>
              <a:rPr lang="en-US" b="1" baseline="0"/>
              <a:t> 502, 1971-2018</a:t>
            </a:r>
            <a:endParaRPr lang="en-US" b="1"/>
          </a:p>
        </c:rich>
      </c:tx>
      <c:layout>
        <c:manualLayout>
          <c:xMode val="edge"/>
          <c:yMode val="edge"/>
          <c:x val="0.53120122484689414"/>
          <c:y val="2.3147985426295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3333333333334"/>
          <c:y val="2.8222330524519296E-2"/>
          <c:w val="0.85766666666666669"/>
          <c:h val="0.75387321376494609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0.0015x - 1.3248</a:t>
                    </a:r>
                    <a:br>
                      <a:rPr lang="en-US" baseline="0"/>
                    </a:br>
                    <a:r>
                      <a:rPr lang="en-US" baseline="0"/>
                      <a:t>R² = 0.001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Check_Plots_YIELD!$C$7:$C$53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  <c:pt idx="46">
                  <c:v>1.3483928571428572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50612423447067"/>
                  <c:y val="-0.185041479981085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0.0249x - 46.564</a:t>
                    </a:r>
                    <a:br>
                      <a:rPr lang="en-US" baseline="0"/>
                    </a:br>
                    <a:r>
                      <a:rPr lang="en-US" baseline="0"/>
                      <a:t>R² = 0.11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Check_Plots_YIELD!$D$7:$D$53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  <c:pt idx="46">
                  <c:v>1.6221428571428571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8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  <c:majorUnit val="4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Check_Plots_YIELD!$C$7:$C$52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</c:numCache>
            </c:numRef>
          </c:xVal>
          <c:yVal>
            <c:numRef>
              <c:f>Check_Plots_YIELD!$D$7:$D$52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Check_Plots_YIELD!$G$6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Check_Plots_YIELD!$G$7:$G$53</c:f>
              <c:numCache>
                <c:formatCode>0.00</c:formatCode>
                <c:ptCount val="47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  <c:pt idx="44" formatCode="General">
                  <c:v>45.744600000000005</c:v>
                </c:pt>
                <c:pt idx="45" formatCode="General">
                  <c:v>28.895100000000003</c:v>
                </c:pt>
                <c:pt idx="46" formatCode="General">
                  <c:v>32.226589285714283</c:v>
                </c:pt>
              </c:numCache>
            </c:numRef>
          </c:xVal>
          <c:yVal>
            <c:numRef>
              <c:f>Check_Plots_YIELD!$H$7:$H$53</c:f>
              <c:numCache>
                <c:formatCode>0.00</c:formatCode>
                <c:ptCount val="47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  <c:pt idx="44" formatCode="General">
                  <c:v>120.81450000000001</c:v>
                </c:pt>
                <c:pt idx="45" formatCode="General">
                  <c:v>115.91500000000001</c:v>
                </c:pt>
                <c:pt idx="46" formatCode="General">
                  <c:v>38.769214285714284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502, 1993-2015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Check_Plots_YIELD!$J$27</c:f>
              <c:strCache>
                <c:ptCount val="1"/>
                <c:pt idx="0">
                  <c:v>rainfall mm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502034120734908"/>
                  <c:y val="0.111610760283811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Check_Plots_YIELD!$C$28:$C$53</c:f>
              <c:numCache>
                <c:formatCode>General</c:formatCode>
                <c:ptCount val="26"/>
                <c:pt idx="0">
                  <c:v>1.1526009600000002</c:v>
                </c:pt>
                <c:pt idx="1">
                  <c:v>0.74542944000000011</c:v>
                </c:pt>
                <c:pt idx="2">
                  <c:v>1.97475936</c:v>
                </c:pt>
                <c:pt idx="3">
                  <c:v>1.2105206400000001</c:v>
                </c:pt>
                <c:pt idx="4">
                  <c:v>1.2638774400000001</c:v>
                </c:pt>
                <c:pt idx="5">
                  <c:v>1.9127673600000001</c:v>
                </c:pt>
                <c:pt idx="6">
                  <c:v>1.2891916800000001</c:v>
                </c:pt>
                <c:pt idx="7">
                  <c:v>1.6266835200000003</c:v>
                </c:pt>
                <c:pt idx="8">
                  <c:v>1.8494918400000004</c:v>
                </c:pt>
                <c:pt idx="9">
                  <c:v>2.4459926400000005</c:v>
                </c:pt>
                <c:pt idx="10">
                  <c:v>2.6634048000000003</c:v>
                </c:pt>
                <c:pt idx="11">
                  <c:v>1.3467283200000004</c:v>
                </c:pt>
                <c:pt idx="12">
                  <c:v>1.6072089599999999</c:v>
                </c:pt>
                <c:pt idx="13">
                  <c:v>2.3159472000000005</c:v>
                </c:pt>
                <c:pt idx="14">
                  <c:v>2.6026560000000001</c:v>
                </c:pt>
                <c:pt idx="15">
                  <c:v>2.8413907200000001</c:v>
                </c:pt>
                <c:pt idx="16">
                  <c:v>1.5550080000000002</c:v>
                </c:pt>
                <c:pt idx="17">
                  <c:v>0.87497760000000002</c:v>
                </c:pt>
                <c:pt idx="18">
                  <c:v>1.8490080000000002</c:v>
                </c:pt>
                <c:pt idx="19">
                  <c:v>1.8194400000000004</c:v>
                </c:pt>
                <c:pt idx="20">
                  <c:v>1.5462854400000003</c:v>
                </c:pt>
                <c:pt idx="21">
                  <c:v>2.0024323200000005</c:v>
                </c:pt>
                <c:pt idx="22">
                  <c:v>1.9162080000000004</c:v>
                </c:pt>
                <c:pt idx="23">
                  <c:v>1.9139999999999999</c:v>
                </c:pt>
                <c:pt idx="24">
                  <c:v>1.2090000000000001</c:v>
                </c:pt>
                <c:pt idx="25">
                  <c:v>1.3483928571428572</c:v>
                </c:pt>
              </c:numCache>
            </c:numRef>
          </c:xVal>
          <c:yVal>
            <c:numRef>
              <c:f>Check_Plots_YIELD!$L$28:$L$52</c:f>
              <c:numCache>
                <c:formatCode>0.00</c:formatCode>
                <c:ptCount val="25"/>
                <c:pt idx="0">
                  <c:v>61.977219868421059</c:v>
                </c:pt>
                <c:pt idx="1">
                  <c:v>58.379947283236994</c:v>
                </c:pt>
                <c:pt idx="2">
                  <c:v>66.069350374959228</c:v>
                </c:pt>
                <c:pt idx="3">
                  <c:v>51.062120899759783</c:v>
                </c:pt>
                <c:pt idx="4">
                  <c:v>72.281407940709343</c:v>
                </c:pt>
                <c:pt idx="5">
                  <c:v>56.165001000577256</c:v>
                </c:pt>
                <c:pt idx="6">
                  <c:v>67.137581065999626</c:v>
                </c:pt>
                <c:pt idx="7">
                  <c:v>46.940907563025213</c:v>
                </c:pt>
                <c:pt idx="8">
                  <c:v>36.454499817703052</c:v>
                </c:pt>
                <c:pt idx="9">
                  <c:v>48.828621820423244</c:v>
                </c:pt>
                <c:pt idx="10">
                  <c:v>33.523598385093166</c:v>
                </c:pt>
                <c:pt idx="11">
                  <c:v>54.610473122888003</c:v>
                </c:pt>
                <c:pt idx="12">
                  <c:v>43.522214390505241</c:v>
                </c:pt>
                <c:pt idx="13">
                  <c:v>28.606750000000002</c:v>
                </c:pt>
                <c:pt idx="14">
                  <c:v>65.137961977186322</c:v>
                </c:pt>
                <c:pt idx="15">
                  <c:v>68.002951456310683</c:v>
                </c:pt>
                <c:pt idx="16">
                  <c:v>44.330767432800933</c:v>
                </c:pt>
                <c:pt idx="17">
                  <c:v>56.571761125903386</c:v>
                </c:pt>
                <c:pt idx="18">
                  <c:v>38.520129729729732</c:v>
                </c:pt>
                <c:pt idx="19">
                  <c:v>32.602455575868376</c:v>
                </c:pt>
                <c:pt idx="20">
                  <c:v>60.247766327535309</c:v>
                </c:pt>
                <c:pt idx="21">
                  <c:v>37.263474992035675</c:v>
                </c:pt>
                <c:pt idx="22">
                  <c:v>50.671990728476821</c:v>
                </c:pt>
                <c:pt idx="23">
                  <c:v>42.905291181364397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4C-4DED-995E-A6A847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72767"/>
        <c:axId val="1457284415"/>
      </c:scatterChart>
      <c:valAx>
        <c:axId val="14572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84415"/>
        <c:crosses val="autoZero"/>
        <c:crossBetween val="midCat"/>
      </c:valAx>
      <c:valAx>
        <c:axId val="14572844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Rainfall/temp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7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'502_Yld_Goal'!$AR$9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'502_Yld_Goal'!$AR$10:$AR$53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2016, 105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co502_2018!$Z$2469:$Z$2524</c:f>
              <c:numCache>
                <c:formatCode>General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co502_2018!$H$2469:$H$2524</c:f>
              <c:numCache>
                <c:formatCode>General</c:formatCode>
                <c:ptCount val="56"/>
                <c:pt idx="0">
                  <c:v>31.487657142857138</c:v>
                </c:pt>
                <c:pt idx="1">
                  <c:v>11.346342857142858</c:v>
                </c:pt>
                <c:pt idx="2">
                  <c:v>48.289371428571428</c:v>
                </c:pt>
                <c:pt idx="3">
                  <c:v>41.900571428571425</c:v>
                </c:pt>
                <c:pt idx="4">
                  <c:v>68.84554285714286</c:v>
                </c:pt>
                <c:pt idx="5">
                  <c:v>68.22325714285715</c:v>
                </c:pt>
                <c:pt idx="6">
                  <c:v>78.11760000000001</c:v>
                </c:pt>
                <c:pt idx="7">
                  <c:v>38.892857142857146</c:v>
                </c:pt>
                <c:pt idx="8">
                  <c:v>64.053942857142857</c:v>
                </c:pt>
                <c:pt idx="9">
                  <c:v>62.601942857142866</c:v>
                </c:pt>
                <c:pt idx="10">
                  <c:v>77.557542857142863</c:v>
                </c:pt>
                <c:pt idx="11">
                  <c:v>77.121942857142841</c:v>
                </c:pt>
                <c:pt idx="12">
                  <c:v>79.133999999999986</c:v>
                </c:pt>
                <c:pt idx="13">
                  <c:v>63.307200000000009</c:v>
                </c:pt>
                <c:pt idx="14">
                  <c:v>23.356457142857145</c:v>
                </c:pt>
                <c:pt idx="15">
                  <c:v>22.983085714285718</c:v>
                </c:pt>
                <c:pt idx="16">
                  <c:v>40.344857142857144</c:v>
                </c:pt>
                <c:pt idx="17">
                  <c:v>35.739942857142857</c:v>
                </c:pt>
                <c:pt idx="18">
                  <c:v>47.625600000000013</c:v>
                </c:pt>
                <c:pt idx="19">
                  <c:v>81.146057142857131</c:v>
                </c:pt>
                <c:pt idx="20">
                  <c:v>80.586000000000013</c:v>
                </c:pt>
                <c:pt idx="21">
                  <c:v>48.828685714285712</c:v>
                </c:pt>
                <c:pt idx="22">
                  <c:v>76.914514285714276</c:v>
                </c:pt>
                <c:pt idx="23">
                  <c:v>76.458171428571418</c:v>
                </c:pt>
                <c:pt idx="24">
                  <c:v>72.994114285714289</c:v>
                </c:pt>
                <c:pt idx="25">
                  <c:v>77.308628571428585</c:v>
                </c:pt>
                <c:pt idx="26">
                  <c:v>82.743257142857146</c:v>
                </c:pt>
                <c:pt idx="27">
                  <c:v>81.851314285714281</c:v>
                </c:pt>
                <c:pt idx="28">
                  <c:v>33.416742857142857</c:v>
                </c:pt>
                <c:pt idx="29">
                  <c:v>39.992228571428576</c:v>
                </c:pt>
                <c:pt idx="30">
                  <c:v>57.436971428571432</c:v>
                </c:pt>
                <c:pt idx="31">
                  <c:v>64.80068571428572</c:v>
                </c:pt>
                <c:pt idx="32">
                  <c:v>70.712400000000017</c:v>
                </c:pt>
                <c:pt idx="33">
                  <c:v>74.072742857142856</c:v>
                </c:pt>
                <c:pt idx="34">
                  <c:v>79.175485714285728</c:v>
                </c:pt>
                <c:pt idx="35">
                  <c:v>65.941542857142849</c:v>
                </c:pt>
                <c:pt idx="36">
                  <c:v>73.201542857142854</c:v>
                </c:pt>
                <c:pt idx="37">
                  <c:v>71.313942857142862</c:v>
                </c:pt>
                <c:pt idx="38">
                  <c:v>78.573942857142853</c:v>
                </c:pt>
                <c:pt idx="39">
                  <c:v>73.491942857142845</c:v>
                </c:pt>
                <c:pt idx="40">
                  <c:v>78.262799999999999</c:v>
                </c:pt>
                <c:pt idx="41">
                  <c:v>71.998457142857134</c:v>
                </c:pt>
                <c:pt idx="42">
                  <c:v>33.043371428571426</c:v>
                </c:pt>
                <c:pt idx="43">
                  <c:v>39.618857142857152</c:v>
                </c:pt>
                <c:pt idx="44">
                  <c:v>41.921314285714296</c:v>
                </c:pt>
                <c:pt idx="45">
                  <c:v>52.168285714285716</c:v>
                </c:pt>
                <c:pt idx="46">
                  <c:v>72.724457142857148</c:v>
                </c:pt>
                <c:pt idx="47">
                  <c:v>77.495314285714272</c:v>
                </c:pt>
                <c:pt idx="48">
                  <c:v>77.41234285714286</c:v>
                </c:pt>
                <c:pt idx="49">
                  <c:v>60.652114285714291</c:v>
                </c:pt>
                <c:pt idx="50">
                  <c:v>69.052971428571439</c:v>
                </c:pt>
                <c:pt idx="51">
                  <c:v>76.064057142857152</c:v>
                </c:pt>
                <c:pt idx="52">
                  <c:v>62.062628571428583</c:v>
                </c:pt>
                <c:pt idx="53">
                  <c:v>79.092514285714302</c:v>
                </c:pt>
                <c:pt idx="54">
                  <c:v>79.030285714285725</c:v>
                </c:pt>
                <c:pt idx="55">
                  <c:v>73.595657142857149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F-4945-850A-C5340087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'502_Yld_Goal'!$AP$10:$AP$53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'502_Yld_Goal'!$AN$10:$AN$53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'502_Yld_Goal'!$AJ$9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'502_Yld_Goal'!$AJ$10:$AJ$52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'502_Yld_Goal'!$AK$10:$AK$52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'502_Yld_Goal'!$AM$10:$AM$52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'502_Yld_Goal'!$AN$9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'502_Yld_Goal'!$AN$10:$AN$52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'502_Yld_Goal'!$AO$10:$AO$52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'502_Yld_Goal'!$AP$9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'502_Yld_Goal'!$AP$10:$AP$52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'502_Yld_Goal'!$AQ$9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'502_Yld_Goal'!$AQ$10:$AQ$52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'502_Yld_Goal'!$F$9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'502_Yld_Goal'!$F$10:$F$53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'502_Yld_Goal'!$G$9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'502_Yld_Goal'!$G$10:$G$53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'502_Yld_Goal'!$J$9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'502_Yld_Goal'!$A$10:$A$52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'502_Yld_Goal'!$J$10:$J$53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'502_Yld_Goal'!$K$9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'502_Yld_Goal'!$K$10:$K$53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</a:t>
            </a:r>
            <a:endParaRPr lang="en-US"/>
          </a:p>
        </c:rich>
      </c:tx>
      <c:layout>
        <c:manualLayout>
          <c:xMode val="edge"/>
          <c:yMode val="edge"/>
          <c:x val="0.51095699471542055"/>
          <c:y val="1.4631077895340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6700959445164762"/>
                  <c:y val="-0.241296198986400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'502_Yld_Goal'!$R$15:$R$54</c:f>
              <c:numCache>
                <c:formatCode>0.00</c:formatCode>
                <c:ptCount val="40"/>
                <c:pt idx="0">
                  <c:v>2.9731790592000005</c:v>
                </c:pt>
                <c:pt idx="1">
                  <c:v>2.8345314816</c:v>
                </c:pt>
                <c:pt idx="2">
                  <c:v>3.1043335679999999</c:v>
                </c:pt>
                <c:pt idx="3">
                  <c:v>3.2943649535999997</c:v>
                </c:pt>
                <c:pt idx="4">
                  <c:v>3.3709681152000002</c:v>
                </c:pt>
                <c:pt idx="5">
                  <c:v>3.2426892288000002</c:v>
                </c:pt>
                <c:pt idx="6">
                  <c:v>3.2261048064000004</c:v>
                </c:pt>
                <c:pt idx="7">
                  <c:v>3.2075366400000003</c:v>
                </c:pt>
                <c:pt idx="8">
                  <c:v>3.2199148800000001</c:v>
                </c:pt>
                <c:pt idx="9">
                  <c:v>2.8154649600000003</c:v>
                </c:pt>
                <c:pt idx="10">
                  <c:v>2.9320300800000001</c:v>
                </c:pt>
                <c:pt idx="11">
                  <c:v>3.1530240000000007</c:v>
                </c:pt>
                <c:pt idx="12">
                  <c:v>3.5681990400000001</c:v>
                </c:pt>
                <c:pt idx="13">
                  <c:v>3.5677555199999995</c:v>
                </c:pt>
                <c:pt idx="14">
                  <c:v>3.7877817599999997</c:v>
                </c:pt>
                <c:pt idx="15">
                  <c:v>3.5213471999999997</c:v>
                </c:pt>
                <c:pt idx="16">
                  <c:v>3.4769097215999998</c:v>
                </c:pt>
                <c:pt idx="17">
                  <c:v>3.0440051712000002</c:v>
                </c:pt>
                <c:pt idx="18">
                  <c:v>3.1245161472</c:v>
                </c:pt>
                <c:pt idx="19">
                  <c:v>3.1582849535999999</c:v>
                </c:pt>
                <c:pt idx="20">
                  <c:v>3.3078382847999999</c:v>
                </c:pt>
                <c:pt idx="21">
                  <c:v>3.5404104959999998</c:v>
                </c:pt>
                <c:pt idx="22">
                  <c:v>3.8618995968000003</c:v>
                </c:pt>
                <c:pt idx="23">
                  <c:v>4.0024147968000001</c:v>
                </c:pt>
                <c:pt idx="24">
                  <c:v>3.8966247936</c:v>
                </c:pt>
                <c:pt idx="25">
                  <c:v>3.6127961856000006</c:v>
                </c:pt>
                <c:pt idx="26">
                  <c:v>3.4635799295999998</c:v>
                </c:pt>
                <c:pt idx="27">
                  <c:v>3.9809226240000011</c:v>
                </c:pt>
                <c:pt idx="28">
                  <c:v>4.0900785408000004</c:v>
                </c:pt>
                <c:pt idx="29">
                  <c:v>4.1446331135999994</c:v>
                </c:pt>
                <c:pt idx="30">
                  <c:v>4.4599419647999996</c:v>
                </c:pt>
                <c:pt idx="31">
                  <c:v>4.5630708480000006</c:v>
                </c:pt>
                <c:pt idx="32">
                  <c:v>4.5629998848</c:v>
                </c:pt>
                <c:pt idx="33">
                  <c:v>4.7604049920000007</c:v>
                </c:pt>
                <c:pt idx="34">
                  <c:v>4.5756990719999999</c:v>
                </c:pt>
                <c:pt idx="35">
                  <c:v>4.6398514176000001</c:v>
                </c:pt>
                <c:pt idx="36">
                  <c:v>4.8158885375999994</c:v>
                </c:pt>
                <c:pt idx="37">
                  <c:v>4.0346595071999998</c:v>
                </c:pt>
                <c:pt idx="38">
                  <c:v>3.3121557504000001</c:v>
                </c:pt>
                <c:pt idx="39">
                  <c:v>3.4535660544</c:v>
                </c:pt>
              </c:numCache>
            </c:numRef>
          </c:xVal>
          <c:yVal>
            <c:numRef>
              <c:f>'502_Yld_Goal'!$I$15:$I$54</c:f>
              <c:numCache>
                <c:formatCode>General</c:formatCode>
                <c:ptCount val="40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  <c:pt idx="39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53410029065536502"/>
          <c:y val="0.62962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'502_Yld_Goal'!$A$15:$A$53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'502_Yld_Goal'!$Z$15:$Z$53</c:f>
              <c:numCache>
                <c:formatCode>General</c:formatCode>
                <c:ptCount val="39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'502_Yld_Goal'!$T$13:$T$54</c:f>
              <c:numCache>
                <c:formatCode>0.00</c:formatCode>
                <c:ptCount val="42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</c:numCache>
            </c:numRef>
          </c:xVal>
          <c:yVal>
            <c:numRef>
              <c:f>'502_Yld_Goal'!$I$13:$I$54</c:f>
              <c:numCache>
                <c:formatCode>General</c:formatCode>
                <c:ptCount val="42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'502_Yld_Goal'!$S$14:$S$54</c:f>
              <c:numCache>
                <c:formatCode>0.00</c:formatCode>
                <c:ptCount val="41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</c:numCache>
            </c:numRef>
          </c:xVal>
          <c:yVal>
            <c:numRef>
              <c:f>'502_Yld_Goal'!$I$14:$I$54</c:f>
              <c:numCache>
                <c:formatCode>General</c:formatCode>
                <c:ptCount val="41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'502_Yld_Goal'!$W$15:$W$54</c:f>
              <c:numCache>
                <c:formatCode>0.00</c:formatCode>
                <c:ptCount val="40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</c:numCache>
            </c:numRef>
          </c:xVal>
          <c:yVal>
            <c:numRef>
              <c:f>'502_Yld_Goal'!$E$15:$E$54</c:f>
              <c:numCache>
                <c:formatCode>General</c:formatCode>
                <c:ptCount val="40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2015, 79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co502_2018!$X$2413:$X$2468</c:f>
              <c:numCache>
                <c:formatCode>General</c:formatCode>
                <c:ptCount val="56"/>
                <c:pt idx="0">
                  <c:v>0.36553999999999998</c:v>
                </c:pt>
                <c:pt idx="1">
                  <c:v>0.32844499999999999</c:v>
                </c:pt>
                <c:pt idx="2">
                  <c:v>0.31176000000000004</c:v>
                </c:pt>
                <c:pt idx="3">
                  <c:v>0.321575</c:v>
                </c:pt>
                <c:pt idx="4">
                  <c:v>0.38253500000000001</c:v>
                </c:pt>
                <c:pt idx="5">
                  <c:v>0.47195500000000001</c:v>
                </c:pt>
                <c:pt idx="6">
                  <c:v>0.35561999999999999</c:v>
                </c:pt>
                <c:pt idx="7">
                  <c:v>0.34584500000000001</c:v>
                </c:pt>
                <c:pt idx="8">
                  <c:v>0.32486000000000004</c:v>
                </c:pt>
                <c:pt idx="9">
                  <c:v>0.32502999999999999</c:v>
                </c:pt>
                <c:pt idx="10">
                  <c:v>0.395175</c:v>
                </c:pt>
                <c:pt idx="11">
                  <c:v>0.27386500000000003</c:v>
                </c:pt>
                <c:pt idx="12">
                  <c:v>0.33898499999999998</c:v>
                </c:pt>
                <c:pt idx="13">
                  <c:v>0.34379000000000004</c:v>
                </c:pt>
                <c:pt idx="14">
                  <c:v>0.34787000000000001</c:v>
                </c:pt>
                <c:pt idx="15">
                  <c:v>0.57251000000000007</c:v>
                </c:pt>
                <c:pt idx="16">
                  <c:v>0.48158000000000001</c:v>
                </c:pt>
                <c:pt idx="17">
                  <c:v>0.42269000000000001</c:v>
                </c:pt>
                <c:pt idx="18">
                  <c:v>0.48486499999999999</c:v>
                </c:pt>
                <c:pt idx="19">
                  <c:v>0.430585</c:v>
                </c:pt>
                <c:pt idx="20">
                  <c:v>0.56930000000000003</c:v>
                </c:pt>
                <c:pt idx="21">
                  <c:v>0.50586500000000001</c:v>
                </c:pt>
                <c:pt idx="22">
                  <c:v>0.50886999999999993</c:v>
                </c:pt>
                <c:pt idx="23">
                  <c:v>0.51407999999999998</c:v>
                </c:pt>
                <c:pt idx="24">
                  <c:v>0.431535</c:v>
                </c:pt>
                <c:pt idx="25">
                  <c:v>0.50336500000000006</c:v>
                </c:pt>
                <c:pt idx="26">
                  <c:v>0.47516000000000003</c:v>
                </c:pt>
                <c:pt idx="27">
                  <c:v>0.48257</c:v>
                </c:pt>
                <c:pt idx="28">
                  <c:v>0.51489499999999999</c:v>
                </c:pt>
                <c:pt idx="29">
                  <c:v>0.48562</c:v>
                </c:pt>
                <c:pt idx="30">
                  <c:v>0.47294000000000003</c:v>
                </c:pt>
                <c:pt idx="31">
                  <c:v>0.52957999999999994</c:v>
                </c:pt>
                <c:pt idx="32">
                  <c:v>0.41382000000000002</c:v>
                </c:pt>
                <c:pt idx="33">
                  <c:v>0.31306999999999996</c:v>
                </c:pt>
                <c:pt idx="34">
                  <c:v>0.49685999999999997</c:v>
                </c:pt>
                <c:pt idx="35">
                  <c:v>0.42585000000000001</c:v>
                </c:pt>
                <c:pt idx="36">
                  <c:v>0.43845000000000001</c:v>
                </c:pt>
                <c:pt idx="37">
                  <c:v>0.42830499999999999</c:v>
                </c:pt>
                <c:pt idx="38">
                  <c:v>0.44154499999999997</c:v>
                </c:pt>
                <c:pt idx="39">
                  <c:v>0.541045</c:v>
                </c:pt>
                <c:pt idx="40">
                  <c:v>0.43986500000000001</c:v>
                </c:pt>
                <c:pt idx="41">
                  <c:v>0.48238999999999999</c:v>
                </c:pt>
                <c:pt idx="42">
                  <c:v>0.41866000000000003</c:v>
                </c:pt>
                <c:pt idx="43">
                  <c:v>0.38112499999999999</c:v>
                </c:pt>
                <c:pt idx="44">
                  <c:v>0.38490999999999997</c:v>
                </c:pt>
                <c:pt idx="45">
                  <c:v>0.37452000000000002</c:v>
                </c:pt>
                <c:pt idx="46">
                  <c:v>0.27901500000000001</c:v>
                </c:pt>
                <c:pt idx="47">
                  <c:v>0.41004000000000002</c:v>
                </c:pt>
                <c:pt idx="48">
                  <c:v>0.39947500000000002</c:v>
                </c:pt>
                <c:pt idx="49">
                  <c:v>0.53876499999999994</c:v>
                </c:pt>
                <c:pt idx="50">
                  <c:v>0.39631</c:v>
                </c:pt>
                <c:pt idx="51">
                  <c:v>0.37811</c:v>
                </c:pt>
                <c:pt idx="52">
                  <c:v>0.44201999999999997</c:v>
                </c:pt>
                <c:pt idx="53">
                  <c:v>0.382965</c:v>
                </c:pt>
                <c:pt idx="54">
                  <c:v>0.40978500000000001</c:v>
                </c:pt>
                <c:pt idx="55">
                  <c:v>0.44930000000000003</c:v>
                </c:pt>
              </c:numCache>
            </c:numRef>
          </c:xVal>
          <c:yVal>
            <c:numRef>
              <c:f>co502_2018!$H$2413:$H$2468</c:f>
              <c:numCache>
                <c:formatCode>General</c:formatCode>
                <c:ptCount val="56"/>
                <c:pt idx="0">
                  <c:v>21.281781174022854</c:v>
                </c:pt>
                <c:pt idx="1">
                  <c:v>12.360905597445326</c:v>
                </c:pt>
                <c:pt idx="2">
                  <c:v>40.422744124324844</c:v>
                </c:pt>
                <c:pt idx="3">
                  <c:v>26.827089094180394</c:v>
                </c:pt>
                <c:pt idx="4">
                  <c:v>50.874663865069223</c:v>
                </c:pt>
                <c:pt idx="5">
                  <c:v>50.007519237007784</c:v>
                </c:pt>
                <c:pt idx="6">
                  <c:v>39.302161020283926</c:v>
                </c:pt>
                <c:pt idx="7">
                  <c:v>36.332508560020486</c:v>
                </c:pt>
                <c:pt idx="8">
                  <c:v>49.640762964970818</c:v>
                </c:pt>
                <c:pt idx="9">
                  <c:v>47.742871597356945</c:v>
                </c:pt>
                <c:pt idx="10">
                  <c:v>43.069571311154036</c:v>
                </c:pt>
                <c:pt idx="11">
                  <c:v>43.062968656123083</c:v>
                </c:pt>
                <c:pt idx="12">
                  <c:v>34.369735692895745</c:v>
                </c:pt>
                <c:pt idx="13">
                  <c:v>47.731113399410873</c:v>
                </c:pt>
                <c:pt idx="14">
                  <c:v>22.884333371916838</c:v>
                </c:pt>
                <c:pt idx="15">
                  <c:v>24.693955315570332</c:v>
                </c:pt>
                <c:pt idx="16">
                  <c:v>37.147570816513877</c:v>
                </c:pt>
                <c:pt idx="17">
                  <c:v>34.68025932636116</c:v>
                </c:pt>
                <c:pt idx="18">
                  <c:v>38.795769774372936</c:v>
                </c:pt>
                <c:pt idx="19">
                  <c:v>37.219160565138729</c:v>
                </c:pt>
                <c:pt idx="20">
                  <c:v>33.505708786727652</c:v>
                </c:pt>
                <c:pt idx="21">
                  <c:v>14.000240068965075</c:v>
                </c:pt>
                <c:pt idx="22">
                  <c:v>42.940520847642588</c:v>
                </c:pt>
                <c:pt idx="23">
                  <c:v>44.138950278816566</c:v>
                </c:pt>
                <c:pt idx="24">
                  <c:v>46.242792249351623</c:v>
                </c:pt>
                <c:pt idx="25">
                  <c:v>38.716808956831549</c:v>
                </c:pt>
                <c:pt idx="26">
                  <c:v>32.77248794123053</c:v>
                </c:pt>
                <c:pt idx="27">
                  <c:v>38.822730775675602</c:v>
                </c:pt>
                <c:pt idx="28">
                  <c:v>14.619183710511489</c:v>
                </c:pt>
                <c:pt idx="29">
                  <c:v>35.148294632424737</c:v>
                </c:pt>
                <c:pt idx="30">
                  <c:v>37.239764390706078</c:v>
                </c:pt>
                <c:pt idx="31">
                  <c:v>29.930979782090429</c:v>
                </c:pt>
                <c:pt idx="32">
                  <c:v>38.260388873225601</c:v>
                </c:pt>
                <c:pt idx="33">
                  <c:v>38.666561524568905</c:v>
                </c:pt>
                <c:pt idx="34">
                  <c:v>38.017880148690516</c:v>
                </c:pt>
                <c:pt idx="35">
                  <c:v>30.476272548898876</c:v>
                </c:pt>
                <c:pt idx="36">
                  <c:v>59.246514365411777</c:v>
                </c:pt>
                <c:pt idx="37">
                  <c:v>41.84519372913438</c:v>
                </c:pt>
                <c:pt idx="38">
                  <c:v>41.946842762216889</c:v>
                </c:pt>
                <c:pt idx="39">
                  <c:v>44.23168303021788</c:v>
                </c:pt>
                <c:pt idx="40">
                  <c:v>31.307453280999155</c:v>
                </c:pt>
                <c:pt idx="41">
                  <c:v>29.375412641761248</c:v>
                </c:pt>
                <c:pt idx="42">
                  <c:v>26.789092984321805</c:v>
                </c:pt>
                <c:pt idx="43">
                  <c:v>41.856019711088962</c:v>
                </c:pt>
                <c:pt idx="44">
                  <c:v>21.903700162295273</c:v>
                </c:pt>
                <c:pt idx="45">
                  <c:v>39.642862785050475</c:v>
                </c:pt>
                <c:pt idx="46">
                  <c:v>28.600021893176095</c:v>
                </c:pt>
                <c:pt idx="47">
                  <c:v>47.062293497183994</c:v>
                </c:pt>
                <c:pt idx="48">
                  <c:v>49.551264740154274</c:v>
                </c:pt>
                <c:pt idx="49">
                  <c:v>40.665396764640505</c:v>
                </c:pt>
                <c:pt idx="50">
                  <c:v>44.770150903185325</c:v>
                </c:pt>
                <c:pt idx="51">
                  <c:v>49.589681743002885</c:v>
                </c:pt>
                <c:pt idx="52">
                  <c:v>54.648148075156314</c:v>
                </c:pt>
                <c:pt idx="53">
                  <c:v>51.950823623059868</c:v>
                </c:pt>
                <c:pt idx="54">
                  <c:v>43.459638245034711</c:v>
                </c:pt>
                <c:pt idx="55">
                  <c:v>56.00161600861675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3-4ACE-A93B-4F9D067A1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'502_Yld_Goal'!$X$14:$X$54</c:f>
              <c:numCache>
                <c:formatCode>0.00</c:formatCode>
                <c:ptCount val="41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</c:numCache>
            </c:numRef>
          </c:xVal>
          <c:yVal>
            <c:numRef>
              <c:f>'502_Yld_Goal'!$E$14:$E$54</c:f>
              <c:numCache>
                <c:formatCode>General</c:formatCode>
                <c:ptCount val="41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'502_Yld_Goal'!$Y$13:$Y$54</c:f>
              <c:numCache>
                <c:formatCode>0.00</c:formatCode>
                <c:ptCount val="42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</c:numCache>
            </c:numRef>
          </c:xVal>
          <c:yVal>
            <c:numRef>
              <c:f>'502_Yld_Goal'!$E$13:$E$54</c:f>
              <c:numCache>
                <c:formatCode>General</c:formatCode>
                <c:ptCount val="42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Means'!$L$6:$L$53</c:f>
              <c:numCache>
                <c:formatCode>General</c:formatCode>
                <c:ptCount val="48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  <c:pt idx="44">
                  <c:v>1913.8560000000002</c:v>
                </c:pt>
                <c:pt idx="45">
                  <c:v>1196.8320000000001</c:v>
                </c:pt>
                <c:pt idx="46">
                  <c:v>1691.4240000000002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Means'!$T$6:$T$53</c:f>
              <c:numCache>
                <c:formatCode>General</c:formatCode>
                <c:ptCount val="48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Means'!$Z$6:$Z$52</c:f>
              <c:numCache>
                <c:formatCode>General</c:formatCode>
                <c:ptCount val="47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  <c:pt idx="42">
                  <c:v>-4.9788480000000153</c:v>
                </c:pt>
                <c:pt idx="43">
                  <c:v>41.372620799999993</c:v>
                </c:pt>
                <c:pt idx="44">
                  <c:v>161.70013440000002</c:v>
                </c:pt>
                <c:pt idx="45">
                  <c:v>198.83270399999998</c:v>
                </c:pt>
                <c:pt idx="46">
                  <c:v>18.630528000000002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2014, 94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co502_2018!$Z$2357:$Z$2412</c:f>
              <c:numCache>
                <c:formatCode>General</c:formatCode>
                <c:ptCount val="56"/>
                <c:pt idx="0">
                  <c:v>0.40561000000000003</c:v>
                </c:pt>
                <c:pt idx="1">
                  <c:v>0.29661999999999999</c:v>
                </c:pt>
                <c:pt idx="2">
                  <c:v>0.43830999999999998</c:v>
                </c:pt>
                <c:pt idx="3">
                  <c:v>0.43867499999999998</c:v>
                </c:pt>
                <c:pt idx="4">
                  <c:v>0.46332499999999999</c:v>
                </c:pt>
                <c:pt idx="5">
                  <c:v>0.48846999999999996</c:v>
                </c:pt>
                <c:pt idx="6">
                  <c:v>0.36637500000000001</c:v>
                </c:pt>
                <c:pt idx="7">
                  <c:v>0.33732000000000001</c:v>
                </c:pt>
                <c:pt idx="8">
                  <c:v>0.47026499999999999</c:v>
                </c:pt>
                <c:pt idx="9">
                  <c:v>0.49466499999999997</c:v>
                </c:pt>
                <c:pt idx="10">
                  <c:v>0.47750999999999999</c:v>
                </c:pt>
                <c:pt idx="11">
                  <c:v>0.429475</c:v>
                </c:pt>
                <c:pt idx="12">
                  <c:v>0.42194999999999999</c:v>
                </c:pt>
                <c:pt idx="13">
                  <c:v>0.46218499999999996</c:v>
                </c:pt>
                <c:pt idx="14">
                  <c:v>0.36346000000000001</c:v>
                </c:pt>
                <c:pt idx="15">
                  <c:v>0.47414999999999996</c:v>
                </c:pt>
                <c:pt idx="16">
                  <c:v>0.40556000000000003</c:v>
                </c:pt>
                <c:pt idx="17">
                  <c:v>0.51515500000000003</c:v>
                </c:pt>
                <c:pt idx="18">
                  <c:v>0.52464</c:v>
                </c:pt>
                <c:pt idx="19">
                  <c:v>0.38170999999999999</c:v>
                </c:pt>
                <c:pt idx="20">
                  <c:v>0.32788499999999998</c:v>
                </c:pt>
                <c:pt idx="21">
                  <c:v>0.36392999999999998</c:v>
                </c:pt>
                <c:pt idx="22">
                  <c:v>0.42137999999999998</c:v>
                </c:pt>
                <c:pt idx="23">
                  <c:v>0.48302</c:v>
                </c:pt>
                <c:pt idx="24">
                  <c:v>0.47135000000000005</c:v>
                </c:pt>
                <c:pt idx="25">
                  <c:v>0.3810925</c:v>
                </c:pt>
                <c:pt idx="26">
                  <c:v>0.30432999999999999</c:v>
                </c:pt>
                <c:pt idx="27">
                  <c:v>0.34997500000000004</c:v>
                </c:pt>
                <c:pt idx="28">
                  <c:v>0.37653499999999995</c:v>
                </c:pt>
                <c:pt idx="29">
                  <c:v>0.44703500000000002</c:v>
                </c:pt>
                <c:pt idx="30">
                  <c:v>0.44533999999999996</c:v>
                </c:pt>
                <c:pt idx="31">
                  <c:v>0.51696500000000001</c:v>
                </c:pt>
                <c:pt idx="32">
                  <c:v>0.492975</c:v>
                </c:pt>
                <c:pt idx="33">
                  <c:v>0.44159000000000004</c:v>
                </c:pt>
                <c:pt idx="34">
                  <c:v>0.38053500000000001</c:v>
                </c:pt>
                <c:pt idx="35">
                  <c:v>0.338945</c:v>
                </c:pt>
                <c:pt idx="36">
                  <c:v>0.49706499999999998</c:v>
                </c:pt>
                <c:pt idx="37">
                  <c:v>0.47863</c:v>
                </c:pt>
                <c:pt idx="38">
                  <c:v>0.39965499999999998</c:v>
                </c:pt>
                <c:pt idx="39">
                  <c:v>0.48121000000000003</c:v>
                </c:pt>
                <c:pt idx="40">
                  <c:v>0.42961499999999997</c:v>
                </c:pt>
                <c:pt idx="41">
                  <c:v>0.53224499999999997</c:v>
                </c:pt>
                <c:pt idx="42">
                  <c:v>0.42316500000000001</c:v>
                </c:pt>
                <c:pt idx="43">
                  <c:v>0.421765</c:v>
                </c:pt>
                <c:pt idx="44">
                  <c:v>0.40007499999999996</c:v>
                </c:pt>
                <c:pt idx="45">
                  <c:v>0.45879000000000003</c:v>
                </c:pt>
                <c:pt idx="46">
                  <c:v>0.52232499999999993</c:v>
                </c:pt>
                <c:pt idx="47">
                  <c:v>0.53023500000000001</c:v>
                </c:pt>
                <c:pt idx="48">
                  <c:v>0.48316000000000003</c:v>
                </c:pt>
                <c:pt idx="49">
                  <c:v>0.45013500000000001</c:v>
                </c:pt>
                <c:pt idx="50">
                  <c:v>0.49087999999999998</c:v>
                </c:pt>
                <c:pt idx="51">
                  <c:v>0.48355999999999999</c:v>
                </c:pt>
                <c:pt idx="52">
                  <c:v>0.52598500000000004</c:v>
                </c:pt>
                <c:pt idx="53">
                  <c:v>0.51253499999999996</c:v>
                </c:pt>
                <c:pt idx="54">
                  <c:v>0.48831000000000002</c:v>
                </c:pt>
                <c:pt idx="55">
                  <c:v>0.54102499999999998</c:v>
                </c:pt>
              </c:numCache>
            </c:numRef>
          </c:xVal>
          <c:yVal>
            <c:numRef>
              <c:f>co502_2018!$H$2357:$H$2412</c:f>
              <c:numCache>
                <c:formatCode>General</c:formatCode>
                <c:ptCount val="56"/>
                <c:pt idx="0">
                  <c:v>30.13545512</c:v>
                </c:pt>
                <c:pt idx="1">
                  <c:v>21.68158163</c:v>
                </c:pt>
                <c:pt idx="2">
                  <c:v>34.337514499999997</c:v>
                </c:pt>
                <c:pt idx="3">
                  <c:v>28.17988965</c:v>
                </c:pt>
                <c:pt idx="4">
                  <c:v>24.993936380000001</c:v>
                </c:pt>
                <c:pt idx="5">
                  <c:v>24.948221419999999</c:v>
                </c:pt>
                <c:pt idx="6">
                  <c:v>25.251993779999999</c:v>
                </c:pt>
                <c:pt idx="7">
                  <c:v>20.503955869999999</c:v>
                </c:pt>
                <c:pt idx="8">
                  <c:v>27.20184828</c:v>
                </c:pt>
                <c:pt idx="9">
                  <c:v>24.41035175</c:v>
                </c:pt>
                <c:pt idx="10">
                  <c:v>28.141238529999999</c:v>
                </c:pt>
                <c:pt idx="11">
                  <c:v>25.601342880000001</c:v>
                </c:pt>
                <c:pt idx="12">
                  <c:v>28.185194339999999</c:v>
                </c:pt>
                <c:pt idx="13">
                  <c:v>26.683549200000002</c:v>
                </c:pt>
                <c:pt idx="14">
                  <c:v>29.780746879999999</c:v>
                </c:pt>
                <c:pt idx="15">
                  <c:v>33.298319489999997</c:v>
                </c:pt>
                <c:pt idx="16">
                  <c:v>32.0129351</c:v>
                </c:pt>
                <c:pt idx="17">
                  <c:v>28.59327824</c:v>
                </c:pt>
                <c:pt idx="18">
                  <c:v>26.437789129999999</c:v>
                </c:pt>
                <c:pt idx="19">
                  <c:v>27.817767830000001</c:v>
                </c:pt>
                <c:pt idx="20">
                  <c:v>28.310892160000002</c:v>
                </c:pt>
                <c:pt idx="21">
                  <c:v>27.275854209999999</c:v>
                </c:pt>
                <c:pt idx="22">
                  <c:v>28.271501780000001</c:v>
                </c:pt>
                <c:pt idx="23">
                  <c:v>30.565298080000002</c:v>
                </c:pt>
                <c:pt idx="24">
                  <c:v>32.071573559999997</c:v>
                </c:pt>
                <c:pt idx="25">
                  <c:v>33.573000890000003</c:v>
                </c:pt>
                <c:pt idx="26">
                  <c:v>27.031796740000001</c:v>
                </c:pt>
                <c:pt idx="27">
                  <c:v>30.261226239999999</c:v>
                </c:pt>
                <c:pt idx="28">
                  <c:v>28.894101920000001</c:v>
                </c:pt>
                <c:pt idx="29">
                  <c:v>33.014103059999997</c:v>
                </c:pt>
                <c:pt idx="30">
                  <c:v>29.154266119999999</c:v>
                </c:pt>
                <c:pt idx="31">
                  <c:v>28.678526000000002</c:v>
                </c:pt>
                <c:pt idx="32">
                  <c:v>25.249819970000001</c:v>
                </c:pt>
                <c:pt idx="33">
                  <c:v>29.545876799999998</c:v>
                </c:pt>
                <c:pt idx="34">
                  <c:v>32.210823150000003</c:v>
                </c:pt>
                <c:pt idx="35">
                  <c:v>30.41174908</c:v>
                </c:pt>
                <c:pt idx="36">
                  <c:v>29.10433128</c:v>
                </c:pt>
                <c:pt idx="37">
                  <c:v>30.666265129999999</c:v>
                </c:pt>
                <c:pt idx="38">
                  <c:v>32.708073120000002</c:v>
                </c:pt>
                <c:pt idx="39">
                  <c:v>30.227498650000001</c:v>
                </c:pt>
                <c:pt idx="40">
                  <c:v>25.30655896</c:v>
                </c:pt>
                <c:pt idx="41">
                  <c:v>32.617319629999997</c:v>
                </c:pt>
                <c:pt idx="42">
                  <c:v>33.790413460000003</c:v>
                </c:pt>
                <c:pt idx="43">
                  <c:v>31.1985055</c:v>
                </c:pt>
                <c:pt idx="44">
                  <c:v>29.793548909999998</c:v>
                </c:pt>
                <c:pt idx="45">
                  <c:v>25.933383169999999</c:v>
                </c:pt>
                <c:pt idx="46">
                  <c:v>26.859852020000002</c:v>
                </c:pt>
                <c:pt idx="47">
                  <c:v>26.83322806</c:v>
                </c:pt>
                <c:pt idx="48">
                  <c:v>27.173821190000002</c:v>
                </c:pt>
                <c:pt idx="49">
                  <c:v>28.135466829999999</c:v>
                </c:pt>
                <c:pt idx="50">
                  <c:v>31.316603369999999</c:v>
                </c:pt>
                <c:pt idx="51">
                  <c:v>28.873444429999999</c:v>
                </c:pt>
                <c:pt idx="52">
                  <c:v>32.634012740000003</c:v>
                </c:pt>
                <c:pt idx="53">
                  <c:v>27.762850820000001</c:v>
                </c:pt>
                <c:pt idx="54">
                  <c:v>24.112654750000001</c:v>
                </c:pt>
                <c:pt idx="55">
                  <c:v>37.850808600000001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2-44D5-812E-ADE6017A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4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1971-2018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'Treatment Means'!$W$6:$W$53</c:f>
              <c:numCache>
                <c:formatCode>General</c:formatCode>
                <c:ptCount val="48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899486121172747E-2"/>
          <c:y val="4.5138888888888888E-2"/>
          <c:w val="0.85735038470135816"/>
          <c:h val="0.7730733120725501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Means'!$K$6:$K$52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Means'!$P$6:$P$52</c:f>
              <c:numCache>
                <c:formatCode>General</c:formatCode>
                <c:ptCount val="47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  <c:pt idx="44">
                  <c:v>64.97</c:v>
                </c:pt>
                <c:pt idx="45">
                  <c:v>61.08</c:v>
                </c:pt>
                <c:pt idx="46">
                  <c:v>28.09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ax val="75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OK, 1993-2017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Rainfall_temp!$J$3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Rainfall_temp!$H$4:$H$28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xVal>
          <c:yVal>
            <c:numRef>
              <c:f>Rainfall_temp!$J$4:$J$28</c:f>
              <c:numCache>
                <c:formatCode>General</c:formatCode>
                <c:ptCount val="25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621.5379999999999</c:v>
                </c:pt>
                <c:pt idx="24">
                  <c:v>848.86800000000005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scatterChart>
        <c:scatterStyle val="lineMarker"/>
        <c:varyColors val="0"/>
        <c:ser>
          <c:idx val="1"/>
          <c:order val="1"/>
          <c:tx>
            <c:strRef>
              <c:f>Rainfall_temp!$L$3</c:f>
              <c:strCache>
                <c:ptCount val="1"/>
                <c:pt idx="0">
                  <c:v>Average Temp,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668022747156603"/>
                  <c:y val="0.441260936132983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Rainfall_temp!$H$4:$H$28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xVal>
          <c:yVal>
            <c:numRef>
              <c:f>Rainfall_temp!$L$4:$L$28</c:f>
              <c:numCache>
                <c:formatCode>General</c:formatCode>
                <c:ptCount val="25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16.201152473942237</c:v>
                </c:pt>
                <c:pt idx="5">
                  <c:v>15.666863692609661</c:v>
                </c:pt>
                <c:pt idx="6">
                  <c:v>15.152279292541387</c:v>
                </c:pt>
                <c:pt idx="7">
                  <c:v>14.821768731129822</c:v>
                </c:pt>
                <c:pt idx="8">
                  <c:v>15.307415265688112</c:v>
                </c:pt>
                <c:pt idx="9">
                  <c:v>14.193071521021793</c:v>
                </c:pt>
                <c:pt idx="10">
                  <c:v>14.309265339648405</c:v>
                </c:pt>
                <c:pt idx="11">
                  <c:v>14.708562136942282</c:v>
                </c:pt>
                <c:pt idx="12">
                  <c:v>15.01752268589634</c:v>
                </c:pt>
                <c:pt idx="13">
                  <c:v>15.876085758377423</c:v>
                </c:pt>
                <c:pt idx="14">
                  <c:v>14.602407549638732</c:v>
                </c:pt>
                <c:pt idx="15">
                  <c:v>14.183510158749776</c:v>
                </c:pt>
                <c:pt idx="16">
                  <c:v>14.258743350685554</c:v>
                </c:pt>
                <c:pt idx="17">
                  <c:v>14.607520374637309</c:v>
                </c:pt>
                <c:pt idx="18">
                  <c:v>15.412561515048074</c:v>
                </c:pt>
                <c:pt idx="19">
                  <c:v>16.576809761188702</c:v>
                </c:pt>
                <c:pt idx="20">
                  <c:v>13.841542036468107</c:v>
                </c:pt>
                <c:pt idx="21">
                  <c:v>14.316247084257837</c:v>
                </c:pt>
                <c:pt idx="22">
                  <c:v>15.22727823684164</c:v>
                </c:pt>
                <c:pt idx="23">
                  <c:v>15.882303416690696</c:v>
                </c:pt>
                <c:pt idx="24">
                  <c:v>15.55688470728793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703791"/>
        <c:axId val="1316705039"/>
      </c:scatterChart>
      <c:valAx>
        <c:axId val="1087600703"/>
        <c:scaling>
          <c:orientation val="minMax"/>
          <c:max val="2018"/>
          <c:min val="199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valAx>
        <c:axId val="1316705039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average temperature, 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276377952755907"/>
              <c:y val="0.1165777194517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703791"/>
        <c:crosses val="max"/>
        <c:crossBetween val="midCat"/>
        <c:majorUnit val="5"/>
        <c:minorUnit val="1"/>
      </c:valAx>
      <c:valAx>
        <c:axId val="131670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70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57934689413823259"/>
          <c:y val="0.64401674704156786"/>
          <c:w val="0.26352821522309711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1971-2018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'YPO-RI'!$T$3</c:f>
              <c:strCache>
                <c:ptCount val="1"/>
                <c:pt idx="0">
                  <c:v>RI 0-N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4868547681539808E-2"/>
                  <c:y val="-0.1984122017321124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0.0003x + 0.7774
R² = 0.19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'YPO-RI'!$S$7:$S$52</c:f>
              <c:numCache>
                <c:formatCode>General</c:formatCode>
                <c:ptCount val="46"/>
                <c:pt idx="0">
                  <c:v>1878.2400000000002</c:v>
                </c:pt>
                <c:pt idx="1">
                  <c:v>2191.3584000000001</c:v>
                </c:pt>
                <c:pt idx="2">
                  <c:v>3445.5960000000005</c:v>
                </c:pt>
                <c:pt idx="3">
                  <c:v>3140.6759999999999</c:v>
                </c:pt>
                <c:pt idx="4">
                  <c:v>1981.9800000000002</c:v>
                </c:pt>
                <c:pt idx="5">
                  <c:v>2980.0848000000001</c:v>
                </c:pt>
                <c:pt idx="6">
                  <c:v>3002.4960000000005</c:v>
                </c:pt>
                <c:pt idx="7">
                  <c:v>4079.8800000000006</c:v>
                </c:pt>
                <c:pt idx="8">
                  <c:v>2606.1840000000002</c:v>
                </c:pt>
                <c:pt idx="9">
                  <c:v>2423.0639999999999</c:v>
                </c:pt>
                <c:pt idx="10">
                  <c:v>3463.8240000000005</c:v>
                </c:pt>
                <c:pt idx="11">
                  <c:v>2998.2960000000003</c:v>
                </c:pt>
                <c:pt idx="12">
                  <c:v>2329.4880000000003</c:v>
                </c:pt>
                <c:pt idx="13">
                  <c:v>3091.8720000000003</c:v>
                </c:pt>
                <c:pt idx="14">
                  <c:v>2888.4240000000004</c:v>
                </c:pt>
                <c:pt idx="15">
                  <c:v>4372.5360000000001</c:v>
                </c:pt>
                <c:pt idx="16">
                  <c:v>2851.8</c:v>
                </c:pt>
                <c:pt idx="17">
                  <c:v>3311.28</c:v>
                </c:pt>
                <c:pt idx="18">
                  <c:v>1981.7280000000001</c:v>
                </c:pt>
                <c:pt idx="19">
                  <c:v>2800.7918400000003</c:v>
                </c:pt>
                <c:pt idx="20">
                  <c:v>2924.9959200000003</c:v>
                </c:pt>
                <c:pt idx="21">
                  <c:v>3045.1344000000008</c:v>
                </c:pt>
                <c:pt idx="22">
                  <c:v>3088.2654969600003</c:v>
                </c:pt>
                <c:pt idx="23">
                  <c:v>2604.8674176000004</c:v>
                </c:pt>
                <c:pt idx="24">
                  <c:v>3572.8653945600008</c:v>
                </c:pt>
                <c:pt idx="25">
                  <c:v>3780.1235875200005</c:v>
                </c:pt>
                <c:pt idx="26">
                  <c:v>3630.6120614400006</c:v>
                </c:pt>
                <c:pt idx="27">
                  <c:v>3217.5555014400002</c:v>
                </c:pt>
                <c:pt idx="28">
                  <c:v>1877.3388950400001</c:v>
                </c:pt>
                <c:pt idx="29">
                  <c:v>3231.85451904</c:v>
                </c:pt>
                <c:pt idx="30">
                  <c:v>5996.1402412799998</c:v>
                </c:pt>
                <c:pt idx="31">
                  <c:v>4079.0400000000004</c:v>
                </c:pt>
                <c:pt idx="32">
                  <c:v>2874.7855113600003</c:v>
                </c:pt>
                <c:pt idx="33">
                  <c:v>2735.0400000000004</c:v>
                </c:pt>
                <c:pt idx="34">
                  <c:v>3474.2400000000002</c:v>
                </c:pt>
                <c:pt idx="35">
                  <c:v>5935.1040000000003</c:v>
                </c:pt>
                <c:pt idx="36">
                  <c:v>4907.9520000000002</c:v>
                </c:pt>
                <c:pt idx="37">
                  <c:v>2104.7040000000002</c:v>
                </c:pt>
                <c:pt idx="38">
                  <c:v>3003.1679999999997</c:v>
                </c:pt>
                <c:pt idx="39">
                  <c:v>4113.9840000000004</c:v>
                </c:pt>
                <c:pt idx="40">
                  <c:v>2691.36</c:v>
                </c:pt>
                <c:pt idx="41">
                  <c:v>2104.7040000000002</c:v>
                </c:pt>
                <c:pt idx="42">
                  <c:v>2905.7280000000005</c:v>
                </c:pt>
                <c:pt idx="43">
                  <c:v>5296.7040000000006</c:v>
                </c:pt>
                <c:pt idx="44">
                  <c:v>5356.5119999999997</c:v>
                </c:pt>
                <c:pt idx="45">
                  <c:v>2081.1840000000002</c:v>
                </c:pt>
              </c:numCache>
            </c:numRef>
          </c:xVal>
          <c:yVal>
            <c:numRef>
              <c:f>'YPO-RI'!$T$4:$T$52</c:f>
              <c:numCache>
                <c:formatCode>General</c:formatCode>
                <c:ptCount val="49"/>
                <c:pt idx="1">
                  <c:v>0</c:v>
                </c:pt>
                <c:pt idx="2">
                  <c:v>1.0190605854322667</c:v>
                </c:pt>
                <c:pt idx="3">
                  <c:v>0.78139534883720929</c:v>
                </c:pt>
                <c:pt idx="4">
                  <c:v>1.6800731261425959</c:v>
                </c:pt>
                <c:pt idx="5">
                  <c:v>1.8817567567567572</c:v>
                </c:pt>
                <c:pt idx="6">
                  <c:v>2.0091027308192451</c:v>
                </c:pt>
                <c:pt idx="7">
                  <c:v>1.6987522281639929</c:v>
                </c:pt>
                <c:pt idx="8">
                  <c:v>1.8613138686131383</c:v>
                </c:pt>
                <c:pt idx="9">
                  <c:v>1.050630391506304</c:v>
                </c:pt>
                <c:pt idx="10">
                  <c:v>2.6531126304426045</c:v>
                </c:pt>
                <c:pt idx="11">
                  <c:v>1.9845209159524115</c:v>
                </c:pt>
                <c:pt idx="12">
                  <c:v>1.0110010000909173</c:v>
                </c:pt>
                <c:pt idx="13">
                  <c:v>0.97093739863769046</c:v>
                </c:pt>
                <c:pt idx="14">
                  <c:v>1.2093511164393826</c:v>
                </c:pt>
                <c:pt idx="15">
                  <c:v>1.4801028529447777</c:v>
                </c:pt>
                <c:pt idx="16">
                  <c:v>1.1393549185909739</c:v>
                </c:pt>
                <c:pt idx="17">
                  <c:v>1.3610723948511929</c:v>
                </c:pt>
                <c:pt idx="18">
                  <c:v>2.3329947363560803</c:v>
                </c:pt>
                <c:pt idx="19">
                  <c:v>2.2289939192924266</c:v>
                </c:pt>
                <c:pt idx="20">
                  <c:v>1.6591016548463358</c:v>
                </c:pt>
                <c:pt idx="21">
                  <c:v>1.3016994041050538</c:v>
                </c:pt>
                <c:pt idx="22">
                  <c:v>2.1658775786269877</c:v>
                </c:pt>
                <c:pt idx="23">
                  <c:v>2.1174603174603175</c:v>
                </c:pt>
                <c:pt idx="24">
                  <c:v>4.0850831742568863</c:v>
                </c:pt>
                <c:pt idx="25">
                  <c:v>1.5638683319486868</c:v>
                </c:pt>
                <c:pt idx="26">
                  <c:v>2.1518626174100377</c:v>
                </c:pt>
                <c:pt idx="27">
                  <c:v>2.8269042996555025</c:v>
                </c:pt>
                <c:pt idx="28">
                  <c:v>1.9762607549951794</c:v>
                </c:pt>
                <c:pt idx="29">
                  <c:v>2.8161939738653992</c:v>
                </c:pt>
                <c:pt idx="30">
                  <c:v>1.6275229389330952</c:v>
                </c:pt>
                <c:pt idx="31">
                  <c:v>0.76899288473525151</c:v>
                </c:pt>
                <c:pt idx="32">
                  <c:v>1.2065161863742739</c:v>
                </c:pt>
                <c:pt idx="33">
                  <c:v>2.2286212899293791</c:v>
                </c:pt>
                <c:pt idx="34">
                  <c:v>3.0349999999999997</c:v>
                </c:pt>
                <c:pt idx="35">
                  <c:v>1.7886837293071496</c:v>
                </c:pt>
                <c:pt idx="36">
                  <c:v>1.183139534883721</c:v>
                </c:pt>
                <c:pt idx="37">
                  <c:v>1.2997416020671835</c:v>
                </c:pt>
                <c:pt idx="38">
                  <c:v>2.0889309366130555</c:v>
                </c:pt>
                <c:pt idx="39">
                  <c:v>3.1562229904926529</c:v>
                </c:pt>
                <c:pt idx="40">
                  <c:v>2.4055299539170512</c:v>
                </c:pt>
                <c:pt idx="41">
                  <c:v>1.6245001817520897</c:v>
                </c:pt>
                <c:pt idx="42">
                  <c:v>2.2615441448097524</c:v>
                </c:pt>
                <c:pt idx="43">
                  <c:v>1.7331594958713603</c:v>
                </c:pt>
                <c:pt idx="44">
                  <c:v>0.94763343403826783</c:v>
                </c:pt>
                <c:pt idx="45">
                  <c:v>1.4061732725359521</c:v>
                </c:pt>
                <c:pt idx="46">
                  <c:v>1.6773781655671418</c:v>
                </c:pt>
                <c:pt idx="47">
                  <c:v>2.5771096023278366</c:v>
                </c:pt>
                <c:pt idx="48">
                  <c:v>1.0746009715475364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E4-4A10-914D-3C407EC9C1CA}"/>
            </c:ext>
          </c:extLst>
        </c:ser>
        <c:ser>
          <c:idx val="1"/>
          <c:order val="1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0923009623798"/>
                  <c:y val="-0.3095608162986141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strRef>
              <c:f>'YPO-RI'!$S$4:$S$52</c:f>
              <c:strCache>
                <c:ptCount val="49"/>
                <c:pt idx="1">
                  <c:v>MaxYld</c:v>
                </c:pt>
                <c:pt idx="2">
                  <c:v>2514.96</c:v>
                </c:pt>
                <c:pt idx="3">
                  <c:v>1878.24</c:v>
                </c:pt>
                <c:pt idx="4">
                  <c:v>2191.3584</c:v>
                </c:pt>
                <c:pt idx="5">
                  <c:v>3445.596</c:v>
                </c:pt>
                <c:pt idx="6">
                  <c:v>3140.676</c:v>
                </c:pt>
                <c:pt idx="7">
                  <c:v>1981.98</c:v>
                </c:pt>
                <c:pt idx="8">
                  <c:v>2980.0848</c:v>
                </c:pt>
                <c:pt idx="9">
                  <c:v>3002.496</c:v>
                </c:pt>
                <c:pt idx="10">
                  <c:v>4079.88</c:v>
                </c:pt>
                <c:pt idx="11">
                  <c:v>2606.184</c:v>
                </c:pt>
                <c:pt idx="12">
                  <c:v>2423.064</c:v>
                </c:pt>
                <c:pt idx="13">
                  <c:v>3463.824</c:v>
                </c:pt>
                <c:pt idx="14">
                  <c:v>2998.296</c:v>
                </c:pt>
                <c:pt idx="15">
                  <c:v>2329.488</c:v>
                </c:pt>
                <c:pt idx="16">
                  <c:v>3091.872</c:v>
                </c:pt>
                <c:pt idx="17">
                  <c:v>2888.424</c:v>
                </c:pt>
                <c:pt idx="18">
                  <c:v>4372.536</c:v>
                </c:pt>
                <c:pt idx="19">
                  <c:v>2851.8</c:v>
                </c:pt>
                <c:pt idx="20">
                  <c:v>3311.28</c:v>
                </c:pt>
                <c:pt idx="21">
                  <c:v>1981.728</c:v>
                </c:pt>
                <c:pt idx="22">
                  <c:v>2800.79184</c:v>
                </c:pt>
                <c:pt idx="23">
                  <c:v>2924.99592</c:v>
                </c:pt>
                <c:pt idx="24">
                  <c:v>3045.1344</c:v>
                </c:pt>
                <c:pt idx="25">
                  <c:v>3088.265497</c:v>
                </c:pt>
                <c:pt idx="26">
                  <c:v>2604.867418</c:v>
                </c:pt>
                <c:pt idx="27">
                  <c:v>3572.865395</c:v>
                </c:pt>
                <c:pt idx="28">
                  <c:v>3780.123588</c:v>
                </c:pt>
                <c:pt idx="29">
                  <c:v>3630.612061</c:v>
                </c:pt>
                <c:pt idx="30">
                  <c:v>3217.555501</c:v>
                </c:pt>
                <c:pt idx="31">
                  <c:v>1877.338895</c:v>
                </c:pt>
                <c:pt idx="32">
                  <c:v>3231.854519</c:v>
                </c:pt>
                <c:pt idx="33">
                  <c:v>5996.140241</c:v>
                </c:pt>
                <c:pt idx="34">
                  <c:v>4079.04</c:v>
                </c:pt>
                <c:pt idx="35">
                  <c:v>2874.785511</c:v>
                </c:pt>
                <c:pt idx="36">
                  <c:v>2735.04</c:v>
                </c:pt>
                <c:pt idx="37">
                  <c:v>3474.24</c:v>
                </c:pt>
                <c:pt idx="38">
                  <c:v>5935.104</c:v>
                </c:pt>
                <c:pt idx="39">
                  <c:v>4907.952</c:v>
                </c:pt>
                <c:pt idx="40">
                  <c:v>2104.704</c:v>
                </c:pt>
                <c:pt idx="41">
                  <c:v>3003.168</c:v>
                </c:pt>
                <c:pt idx="42">
                  <c:v>4113.984</c:v>
                </c:pt>
                <c:pt idx="43">
                  <c:v>2691.36</c:v>
                </c:pt>
                <c:pt idx="44">
                  <c:v>2104.704</c:v>
                </c:pt>
                <c:pt idx="45">
                  <c:v>2905.728</c:v>
                </c:pt>
                <c:pt idx="46">
                  <c:v>5296.704</c:v>
                </c:pt>
                <c:pt idx="47">
                  <c:v>5356.512</c:v>
                </c:pt>
                <c:pt idx="48">
                  <c:v>2081.184</c:v>
                </c:pt>
              </c:strCache>
            </c:strRef>
          </c:xVal>
          <c:yVal>
            <c:numRef>
              <c:f>'YPO-RI'!$U$4:$U$52</c:f>
              <c:numCache>
                <c:formatCode>General</c:formatCode>
                <c:ptCount val="49"/>
                <c:pt idx="1">
                  <c:v>0</c:v>
                </c:pt>
                <c:pt idx="2">
                  <c:v>1.0534834623504574</c:v>
                </c:pt>
                <c:pt idx="3">
                  <c:v>0.86060486651561419</c:v>
                </c:pt>
                <c:pt idx="4">
                  <c:v>0.85250463821892386</c:v>
                </c:pt>
                <c:pt idx="5">
                  <c:v>1.2726580350342729</c:v>
                </c:pt>
                <c:pt idx="6">
                  <c:v>1.4575471698113207</c:v>
                </c:pt>
                <c:pt idx="7">
                  <c:v>1.0247311827956989</c:v>
                </c:pt>
                <c:pt idx="8">
                  <c:v>1.1465827338129495</c:v>
                </c:pt>
                <c:pt idx="9">
                  <c:v>1.1054248411645606</c:v>
                </c:pt>
                <c:pt idx="10">
                  <c:v>1.4778512728001603</c:v>
                </c:pt>
                <c:pt idx="11">
                  <c:v>1.2015335760204477</c:v>
                </c:pt>
                <c:pt idx="12">
                  <c:v>0.84704448507007912</c:v>
                </c:pt>
                <c:pt idx="13">
                  <c:v>0.72591909981569491</c:v>
                </c:pt>
                <c:pt idx="14">
                  <c:v>0.9480733082706766</c:v>
                </c:pt>
                <c:pt idx="15">
                  <c:v>0.88092114852062364</c:v>
                </c:pt>
                <c:pt idx="16">
                  <c:v>1.0680749811386454</c:v>
                </c:pt>
                <c:pt idx="17">
                  <c:v>1.0094861660079051</c:v>
                </c:pt>
                <c:pt idx="18">
                  <c:v>1.3165190203230848</c:v>
                </c:pt>
                <c:pt idx="19">
                  <c:v>1.0749800053319114</c:v>
                </c:pt>
                <c:pt idx="20">
                  <c:v>0.90512794056954193</c:v>
                </c:pt>
                <c:pt idx="21">
                  <c:v>1.0482537989869367</c:v>
                </c:pt>
                <c:pt idx="22">
                  <c:v>1.1221200175208064</c:v>
                </c:pt>
                <c:pt idx="23">
                  <c:v>1.1488995215311004</c:v>
                </c:pt>
                <c:pt idx="24">
                  <c:v>2.007773756869053</c:v>
                </c:pt>
                <c:pt idx="25">
                  <c:v>1.2138222367421787</c:v>
                </c:pt>
                <c:pt idx="26">
                  <c:v>1.4204502059875723</c:v>
                </c:pt>
                <c:pt idx="27">
                  <c:v>1.8230040295354988</c:v>
                </c:pt>
                <c:pt idx="28">
                  <c:v>1.3658136800121468</c:v>
                </c:pt>
                <c:pt idx="29">
                  <c:v>1.7421456683848369</c:v>
                </c:pt>
                <c:pt idx="30">
                  <c:v>1.0896805891539123</c:v>
                </c:pt>
                <c:pt idx="31">
                  <c:v>0.77049078829241513</c:v>
                </c:pt>
                <c:pt idx="32">
                  <c:v>0.91313788614365377</c:v>
                </c:pt>
                <c:pt idx="33">
                  <c:v>1.3030612232795014</c:v>
                </c:pt>
                <c:pt idx="34">
                  <c:v>1.6861111111111111</c:v>
                </c:pt>
                <c:pt idx="35">
                  <c:v>1.2839175084396337</c:v>
                </c:pt>
                <c:pt idx="36">
                  <c:v>1.1337047353760448</c:v>
                </c:pt>
                <c:pt idx="37">
                  <c:v>0.97292069632495171</c:v>
                </c:pt>
                <c:pt idx="38">
                  <c:v>1.2739073993942016</c:v>
                </c:pt>
                <c:pt idx="39">
                  <c:v>1.937653379319493</c:v>
                </c:pt>
                <c:pt idx="40">
                  <c:v>1.5174418604651161</c:v>
                </c:pt>
                <c:pt idx="41">
                  <c:v>1.2314687241664366</c:v>
                </c:pt>
                <c:pt idx="42">
                  <c:v>1.265137425087828</c:v>
                </c:pt>
                <c:pt idx="43">
                  <c:v>1.1224317478187447</c:v>
                </c:pt>
                <c:pt idx="44">
                  <c:v>1.014008620689655</c:v>
                </c:pt>
                <c:pt idx="45">
                  <c:v>1.2233750381446442</c:v>
                </c:pt>
                <c:pt idx="46">
                  <c:v>1.213175311682315</c:v>
                </c:pt>
                <c:pt idx="47">
                  <c:v>1.3050098231827112</c:v>
                </c:pt>
                <c:pt idx="48">
                  <c:v>1.1025275898896403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E4-4A10-914D-3C407EC9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8528"/>
        <c:axId val="649082208"/>
      </c:scatterChart>
      <c:valAx>
        <c:axId val="265088528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2208"/>
        <c:crosses val="autoZero"/>
        <c:crossBetween val="midCat"/>
      </c:valAx>
      <c:valAx>
        <c:axId val="64908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508852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375131233595801"/>
          <c:y val="5.9801482469414448E-2"/>
          <c:w val="0.1301375765529309"/>
          <c:h val="0.167434233587251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1971-2018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'YPO-RI'!$W$4:$W$52</c:f>
              <c:numCache>
                <c:formatCode>General</c:formatCode>
                <c:ptCount val="49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  <c:pt idx="46">
                  <c:v>1.0477203243386946</c:v>
                </c:pt>
                <c:pt idx="47">
                  <c:v>1.1173254835996633</c:v>
                </c:pt>
                <c:pt idx="48">
                  <c:v>1.0227873183619549</c:v>
                </c:pt>
              </c:numCache>
            </c:numRef>
          </c:xVal>
          <c:yVal>
            <c:numRef>
              <c:f>'YPO-RI'!$X$4:$X$52</c:f>
              <c:numCache>
                <c:formatCode>General</c:formatCode>
                <c:ptCount val="49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  <c:pt idx="46">
                  <c:v>5.296704000000001</c:v>
                </c:pt>
                <c:pt idx="47">
                  <c:v>5.3565119999999995</c:v>
                </c:pt>
                <c:pt idx="48">
                  <c:v>2.0811840000000004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Experiment 502, Lahoma</a:t>
            </a:r>
            <a:r>
              <a:rPr lang="en-US" sz="1600" baseline="0"/>
              <a:t> OK, 1971-2018</a:t>
            </a:r>
            <a:endParaRPr lang="en-US" sz="1600"/>
          </a:p>
        </c:rich>
      </c:tx>
      <c:layout>
        <c:manualLayout>
          <c:xMode val="edge"/>
          <c:yMode val="edge"/>
          <c:x val="0.1545693350831146"/>
          <c:y val="5.202834987646088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4712782237725187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6059076990376201"/>
                  <c:y val="-0.4992762061094154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0.0185x - 10.9,  avg 25, range 20-42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'YPO-RI'!$F$6:$F$52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7110476815398077"/>
                  <c:y val="-0.1630593244248377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0.4504x - 852, avg 45, range 21-88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'YPO-RI'!$K$6:$K$52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  <c:pt idx="43">
                  <c:v>40.090000000000003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  <c:majorUnit val="5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12911198600175"/>
          <c:y val="9.1027725768806592E-2"/>
          <c:w val="8.9429133858267715E-2"/>
          <c:h val="0.2265616797900262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P</a:t>
            </a:r>
            <a:r>
              <a:rPr lang="en-US"/>
              <a:t>rior-year yield increase</a:t>
            </a:r>
          </a:p>
        </c:rich>
      </c:tx>
      <c:layout>
        <c:manualLayout>
          <c:xMode val="edge"/>
          <c:yMode val="edge"/>
          <c:x val="0.27780555555555553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081323495980324"/>
                  <c:y val="-0.168530183727034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'YPO-RI'!$V$6:$V$52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1.6773781655671418</c:v>
                </c:pt>
                <c:pt idx="45">
                  <c:v>2.5771096023278366</c:v>
                </c:pt>
                <c:pt idx="46">
                  <c:v>1.0746009715475364</c:v>
                </c:pt>
              </c:numCache>
            </c:numRef>
          </c:xVal>
          <c:yVal>
            <c:numRef>
              <c:f>'YPO-RI'!$AA$6:$AA$52</c:f>
              <c:numCache>
                <c:formatCode>General</c:formatCode>
                <c:ptCount val="47"/>
                <c:pt idx="0">
                  <c:v>0</c:v>
                </c:pt>
                <c:pt idx="1">
                  <c:v>47.039999999999964</c:v>
                </c:pt>
                <c:pt idx="2">
                  <c:v>-410.5920000000001</c:v>
                </c:pt>
                <c:pt idx="3">
                  <c:v>756.20159999999987</c:v>
                </c:pt>
                <c:pt idx="4">
                  <c:v>1591.6824000000008</c:v>
                </c:pt>
                <c:pt idx="5">
                  <c:v>1577.4527999999996</c:v>
                </c:pt>
                <c:pt idx="6">
                  <c:v>796.85760000000005</c:v>
                </c:pt>
                <c:pt idx="7">
                  <c:v>1199.3519999999999</c:v>
                </c:pt>
                <c:pt idx="8">
                  <c:v>128.1840000000002</c:v>
                </c:pt>
                <c:pt idx="9">
                  <c:v>2315.3759999999997</c:v>
                </c:pt>
                <c:pt idx="10">
                  <c:v>1292.9280000000001</c:v>
                </c:pt>
                <c:pt idx="11">
                  <c:v>20.327999999999975</c:v>
                </c:pt>
                <c:pt idx="12">
                  <c:v>-75.264000000000124</c:v>
                </c:pt>
                <c:pt idx="13">
                  <c:v>469.39200000000028</c:v>
                </c:pt>
                <c:pt idx="14">
                  <c:v>658.72799999999984</c:v>
                </c:pt>
                <c:pt idx="15">
                  <c:v>378.16800000000012</c:v>
                </c:pt>
                <c:pt idx="16">
                  <c:v>739.87199999999984</c:v>
                </c:pt>
                <c:pt idx="17">
                  <c:v>2425.0799999999995</c:v>
                </c:pt>
                <c:pt idx="18">
                  <c:v>1494.0239999999999</c:v>
                </c:pt>
                <c:pt idx="19">
                  <c:v>1170.9600000000003</c:v>
                </c:pt>
                <c:pt idx="20">
                  <c:v>459.31199999999967</c:v>
                </c:pt>
                <c:pt idx="21">
                  <c:v>1401.6156000000008</c:v>
                </c:pt>
                <c:pt idx="22">
                  <c:v>1287.9820800000002</c:v>
                </c:pt>
                <c:pt idx="23">
                  <c:v>2299.7066400000008</c:v>
                </c:pt>
                <c:pt idx="24">
                  <c:v>1113.5049408000002</c:v>
                </c:pt>
                <c:pt idx="25">
                  <c:v>1394.3498889600005</c:v>
                </c:pt>
                <c:pt idx="26">
                  <c:v>2308.9862476800008</c:v>
                </c:pt>
                <c:pt idx="27">
                  <c:v>1867.3579881600003</c:v>
                </c:pt>
                <c:pt idx="28">
                  <c:v>2341.4210131200007</c:v>
                </c:pt>
                <c:pt idx="29">
                  <c:v>1020.7829184000004</c:v>
                </c:pt>
                <c:pt idx="30">
                  <c:v>-427.24547040000016</c:v>
                </c:pt>
                <c:pt idx="31">
                  <c:v>505.13691647999985</c:v>
                </c:pt>
                <c:pt idx="32">
                  <c:v>3272.3121916800001</c:v>
                </c:pt>
                <c:pt idx="33">
                  <c:v>2735.04</c:v>
                </c:pt>
                <c:pt idx="34">
                  <c:v>1267.5782313600002</c:v>
                </c:pt>
                <c:pt idx="35">
                  <c:v>423.36000000000013</c:v>
                </c:pt>
                <c:pt idx="36">
                  <c:v>779.52</c:v>
                </c:pt>
                <c:pt idx="37">
                  <c:v>3093.8879999999999</c:v>
                </c:pt>
                <c:pt idx="38">
                  <c:v>3352.944</c:v>
                </c:pt>
                <c:pt idx="39">
                  <c:v>1229.7600000000002</c:v>
                </c:pt>
                <c:pt idx="40">
                  <c:v>1154.4959999999994</c:v>
                </c:pt>
                <c:pt idx="41">
                  <c:v>2294.88</c:v>
                </c:pt>
                <c:pt idx="42">
                  <c:v>1133.6640000000002</c:v>
                </c:pt>
                <c:pt idx="43">
                  <c:v>-104.83200000000011</c:v>
                </c:pt>
                <c:pt idx="44">
                  <c:v>778.17599999999993</c:v>
                </c:pt>
                <c:pt idx="45">
                  <c:v>2138.9760000000001</c:v>
                </c:pt>
                <c:pt idx="46">
                  <c:v>3278.0159999999996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9C-4D44-B5EA-D2B591F1C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Previous</a:t>
                </a:r>
                <a:r>
                  <a:rPr lang="en-US" baseline="0"/>
                  <a:t> Year, Yield Increase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 Max Yield</a:t>
            </a:r>
          </a:p>
        </c:rich>
      </c:tx>
      <c:layout>
        <c:manualLayout>
          <c:xMode val="edge"/>
          <c:yMode val="edge"/>
          <c:x val="0.3472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994685039370077"/>
                  <c:y val="-0.144843977836103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'YPO-RI'!$V$6:$V$52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1.6773781655671418</c:v>
                </c:pt>
                <c:pt idx="45">
                  <c:v>2.5771096023278366</c:v>
                </c:pt>
                <c:pt idx="46">
                  <c:v>1.0746009715475364</c:v>
                </c:pt>
              </c:numCache>
            </c:numRef>
          </c:xVal>
          <c:yVal>
            <c:numRef>
              <c:f>'YPO-RI'!$S$6:$S$52</c:f>
              <c:numCache>
                <c:formatCode>General</c:formatCode>
                <c:ptCount val="47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AB-4F10-B6E3-B5BCFD35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 val="autoZero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36042232018274E-2"/>
          <c:y val="2.8252405949256341E-2"/>
          <c:w val="0.81954043206851235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SBNRC_validation!$AP$38:$AP$57</c:f>
              <c:numCache>
                <c:formatCode>General</c:formatCode>
                <c:ptCount val="20"/>
                <c:pt idx="0">
                  <c:v>46.7</c:v>
                </c:pt>
                <c:pt idx="1">
                  <c:v>93.6</c:v>
                </c:pt>
                <c:pt idx="2">
                  <c:v>0</c:v>
                </c:pt>
                <c:pt idx="3">
                  <c:v>43</c:v>
                </c:pt>
                <c:pt idx="4">
                  <c:v>42</c:v>
                </c:pt>
                <c:pt idx="5">
                  <c:v>23</c:v>
                </c:pt>
                <c:pt idx="6">
                  <c:v>53</c:v>
                </c:pt>
                <c:pt idx="7">
                  <c:v>26</c:v>
                </c:pt>
                <c:pt idx="8">
                  <c:v>46</c:v>
                </c:pt>
                <c:pt idx="9">
                  <c:v>58</c:v>
                </c:pt>
                <c:pt idx="10">
                  <c:v>65</c:v>
                </c:pt>
                <c:pt idx="11">
                  <c:v>81</c:v>
                </c:pt>
                <c:pt idx="12">
                  <c:v>69</c:v>
                </c:pt>
                <c:pt idx="13">
                  <c:v>55</c:v>
                </c:pt>
                <c:pt idx="14">
                  <c:v>28</c:v>
                </c:pt>
                <c:pt idx="15">
                  <c:v>21</c:v>
                </c:pt>
                <c:pt idx="16">
                  <c:v>32</c:v>
                </c:pt>
                <c:pt idx="17">
                  <c:v>66</c:v>
                </c:pt>
                <c:pt idx="18">
                  <c:v>43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SBNRC_validation!$Y$38:$Y$57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SBNRC_validation!$AS$38:$AS$57</c:f>
              <c:numCache>
                <c:formatCode>General</c:formatCode>
                <c:ptCount val="20"/>
                <c:pt idx="0">
                  <c:v>34.196669999999997</c:v>
                </c:pt>
                <c:pt idx="1">
                  <c:v>44.884720000000002</c:v>
                </c:pt>
                <c:pt idx="2">
                  <c:v>26.95</c:v>
                </c:pt>
                <c:pt idx="3">
                  <c:v>43.513500000000001</c:v>
                </c:pt>
                <c:pt idx="4">
                  <c:v>65.181200000000004</c:v>
                </c:pt>
                <c:pt idx="5">
                  <c:v>30.916699999999999</c:v>
                </c:pt>
                <c:pt idx="6">
                  <c:v>34.826700000000002</c:v>
                </c:pt>
                <c:pt idx="7">
                  <c:v>37.536200000000001</c:v>
                </c:pt>
                <c:pt idx="8">
                  <c:v>45.937200000000004</c:v>
                </c:pt>
                <c:pt idx="9">
                  <c:v>74.569800000000001</c:v>
                </c:pt>
                <c:pt idx="10">
                  <c:v>51.297499999999999</c:v>
                </c:pt>
                <c:pt idx="11">
                  <c:v>27.991199999999999</c:v>
                </c:pt>
                <c:pt idx="12">
                  <c:v>38.877300000000005</c:v>
                </c:pt>
                <c:pt idx="13">
                  <c:v>49.796000000000006</c:v>
                </c:pt>
                <c:pt idx="14">
                  <c:v>30.364000000000001</c:v>
                </c:pt>
                <c:pt idx="15">
                  <c:v>29.303699999999999</c:v>
                </c:pt>
                <c:pt idx="16">
                  <c:v>33.969200000000001</c:v>
                </c:pt>
                <c:pt idx="17">
                  <c:v>65.251400000000004</c:v>
                </c:pt>
                <c:pt idx="18">
                  <c:v>46.002499999999998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63-4647-9B9B-A40ADB5C5FD6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SBNRC_validation!$AE$38:$AE$57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8381452318461"/>
          <c:y val="5.0925925925925923E-2"/>
          <c:w val="0.82496062992125985"/>
          <c:h val="0.7533406240886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Dates'!$K$4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Dates'!$K$5:$K$10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'Var,  Mgmt, Dates'!$L$4</c:f>
              <c:strCache>
                <c:ptCount val="1"/>
                <c:pt idx="0">
                  <c:v>2000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Dates'!$L$5:$L$10</c:f>
              <c:numCache>
                <c:formatCode>General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2"/>
          <c:order val="2"/>
          <c:tx>
            <c:strRef>
              <c:f>'Var,  Mgmt, Dates'!$M$4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Dates'!$M$5:$M$10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3"/>
          <c:tx>
            <c:strRef>
              <c:f>'Var,  Mgmt, Dates'!$N$4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Dates'!$N$5:$N$10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4"/>
          <c:tx>
            <c:strRef>
              <c:f>'Var,  Mgmt, Dates'!$AB$5</c:f>
              <c:strCache>
                <c:ptCount val="1"/>
                <c:pt idx="0">
                  <c:v>28.48</c:v>
                </c:pt>
              </c:strCache>
            </c:strRef>
          </c:tx>
          <c:spPr>
            <a:ln w="190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Dates'!$AB$5:$AB$10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6C-457B-A29E-8D5A376EA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82672331583552061"/>
          <c:y val="2.3726305045202681E-2"/>
          <c:w val="0.15766447944007"/>
          <c:h val="0.69849591717701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19461848100434E-2"/>
          <c:y val="2.916377388310332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SBNRC_validation!$AK$8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SBNRC_validation!$AK$38:$AK$57</c:f>
              <c:numCache>
                <c:formatCode>0.0</c:formatCode>
                <c:ptCount val="20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85.64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SBNRC_validation!$AL$8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SBNRC_validation!$AL$38:$AL$57</c:f>
              <c:numCache>
                <c:formatCode>0.0</c:formatCode>
                <c:ptCount val="20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75.147996000000006</c:v>
                </c:pt>
                <c:pt idx="18">
                  <c:v>31.994</c:v>
                </c:pt>
                <c:pt idx="19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SBNRC_validation!$W$38:$W$57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SBNRC_validation!$X$38:$X$57</c:f>
              <c:numCache>
                <c:formatCode>0.0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  <c:pt idx="18" formatCode="General">
                  <c:v>79.709999999999994</c:v>
                </c:pt>
                <c:pt idx="19" formatCode="General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year, Experiment 502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67150490027130449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SBNRC_validation!$AR$82:$AR$87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SBNRC_validation!$BL$82:$BL$87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Nitrogen</a:t>
                </a:r>
                <a:r>
                  <a:rPr lang="en-US" b="1" baseline="0"/>
                  <a:t> Rate, lb/ac</a:t>
                </a:r>
                <a:endParaRPr lang="en-US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SBNRC_validation!$Y$38:$Y$55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SBNRC_validation!$W$38:$W$57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SBNRC_validation!$R$8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SBNRC_validation!$R$38:$R$57</c:f>
              <c:numCache>
                <c:formatCode>0.0</c:formatCode>
                <c:ptCount val="20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55.5</c:v>
                </c:pt>
                <c:pt idx="18" formatCode="General">
                  <c:v>36.5</c:v>
                </c:pt>
                <c:pt idx="19" formatCode="General">
                  <c:v>34.1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0042659158210481E-4"/>
              <c:y val="0.2881008864226052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7798220474400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SBNRC_validation!$AJ$38:$AJ$57</c:f>
              <c:numCache>
                <c:formatCode>0.0</c:formatCode>
                <c:ptCount val="20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  <c:pt idx="18">
                  <c:v>-37.416500000000006</c:v>
                </c:pt>
                <c:pt idx="19">
                  <c:v>-3.4610000000000021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173033488535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SBNRC_validation!$AH$38:$AH$55</c:f>
              <c:numCache>
                <c:formatCode>General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SBNRC_validation!$X$38:$X$55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SBNRC_validation!$AR$38:$AR$55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360431466119627"/>
          <c:y val="4.5869481368592369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versus</a:t>
            </a:r>
            <a:r>
              <a:rPr lang="en-US" baseline="0"/>
              <a:t> Yield, 1999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1999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239326334208224"/>
                  <c:y val="-2.16863517060367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SBNRC_validation!$S$38:$X$38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 formatCode="0.0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08-40D8-A39E-35830F4B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357583"/>
        <c:axId val="1153357999"/>
      </c:scatterChart>
      <c:valAx>
        <c:axId val="115335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 /ac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999"/>
        <c:crosses val="autoZero"/>
        <c:crossBetween val="midCat"/>
      </c:valAx>
      <c:valAx>
        <c:axId val="1153357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1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SBNRC_validation!$Y$10:$Y$57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3">
                  <c:v>40</c:v>
                </c:pt>
                <c:pt idx="4">
                  <c:v>80</c:v>
                </c:pt>
                <c:pt idx="5">
                  <c:v>100</c:v>
                </c:pt>
                <c:pt idx="6">
                  <c:v>80</c:v>
                </c:pt>
                <c:pt idx="7">
                  <c:v>80</c:v>
                </c:pt>
                <c:pt idx="8">
                  <c:v>20</c:v>
                </c:pt>
                <c:pt idx="9">
                  <c:v>80</c:v>
                </c:pt>
                <c:pt idx="10">
                  <c:v>80</c:v>
                </c:pt>
                <c:pt idx="11">
                  <c:v>20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20</c:v>
                </c:pt>
                <c:pt idx="16">
                  <c:v>60</c:v>
                </c:pt>
                <c:pt idx="17">
                  <c:v>80</c:v>
                </c:pt>
                <c:pt idx="18">
                  <c:v>80</c:v>
                </c:pt>
                <c:pt idx="19">
                  <c:v>40</c:v>
                </c:pt>
                <c:pt idx="20">
                  <c:v>20</c:v>
                </c:pt>
                <c:pt idx="21">
                  <c:v>80</c:v>
                </c:pt>
                <c:pt idx="22">
                  <c:v>80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 formatCode="0">
                  <c:v>80</c:v>
                </c:pt>
                <c:pt idx="29" formatCode="0">
                  <c:v>80</c:v>
                </c:pt>
                <c:pt idx="30" formatCode="0">
                  <c:v>0</c:v>
                </c:pt>
                <c:pt idx="31" formatCode="0">
                  <c:v>20</c:v>
                </c:pt>
                <c:pt idx="32" formatCode="0">
                  <c:v>80</c:v>
                </c:pt>
                <c:pt idx="33" formatCode="0">
                  <c:v>60</c:v>
                </c:pt>
                <c:pt idx="34" formatCode="0">
                  <c:v>60</c:v>
                </c:pt>
                <c:pt idx="35" formatCode="0">
                  <c:v>40</c:v>
                </c:pt>
                <c:pt idx="36" formatCode="0">
                  <c:v>40</c:v>
                </c:pt>
                <c:pt idx="37" formatCode="0">
                  <c:v>80</c:v>
                </c:pt>
                <c:pt idx="38" formatCode="0">
                  <c:v>100</c:v>
                </c:pt>
                <c:pt idx="39" formatCode="0">
                  <c:v>80</c:v>
                </c:pt>
                <c:pt idx="40" formatCode="0">
                  <c:v>100</c:v>
                </c:pt>
                <c:pt idx="41" formatCode="0">
                  <c:v>80</c:v>
                </c:pt>
                <c:pt idx="42" formatCode="0">
                  <c:v>60</c:v>
                </c:pt>
                <c:pt idx="43" formatCode="0">
                  <c:v>20</c:v>
                </c:pt>
                <c:pt idx="44" formatCode="0">
                  <c:v>80</c:v>
                </c:pt>
                <c:pt idx="45">
                  <c:v>80</c:v>
                </c:pt>
                <c:pt idx="46">
                  <c:v>100</c:v>
                </c:pt>
                <c:pt idx="47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1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SBNRC_validation!$AE$10:$AE$57</c:f>
              <c:numCache>
                <c:formatCode>0.00</c:formatCode>
                <c:ptCount val="48"/>
                <c:pt idx="0">
                  <c:v>37.424999999999997</c:v>
                </c:pt>
                <c:pt idx="1">
                  <c:v>27.95</c:v>
                </c:pt>
                <c:pt idx="3">
                  <c:v>32.609499999999997</c:v>
                </c:pt>
                <c:pt idx="4">
                  <c:v>51.27375</c:v>
                </c:pt>
                <c:pt idx="5">
                  <c:v>46.736249999999998</c:v>
                </c:pt>
                <c:pt idx="6">
                  <c:v>29.493749999999999</c:v>
                </c:pt>
                <c:pt idx="7">
                  <c:v>44.346499999999999</c:v>
                </c:pt>
                <c:pt idx="8">
                  <c:v>44.68</c:v>
                </c:pt>
                <c:pt idx="9">
                  <c:v>60.712499999999999</c:v>
                </c:pt>
                <c:pt idx="10">
                  <c:v>38.782499999999999</c:v>
                </c:pt>
                <c:pt idx="11">
                  <c:v>36.057499999999997</c:v>
                </c:pt>
                <c:pt idx="12">
                  <c:v>51.545000000000002</c:v>
                </c:pt>
                <c:pt idx="13">
                  <c:v>44.6175</c:v>
                </c:pt>
                <c:pt idx="14">
                  <c:v>34.664999999999999</c:v>
                </c:pt>
                <c:pt idx="15">
                  <c:v>46.01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49.274999999999999</c:v>
                </c:pt>
                <c:pt idx="20">
                  <c:v>29.49</c:v>
                </c:pt>
                <c:pt idx="21">
                  <c:v>41.678449999999998</c:v>
                </c:pt>
                <c:pt idx="22">
                  <c:v>43.526724999999999</c:v>
                </c:pt>
                <c:pt idx="23">
                  <c:v>45.314500000000002</c:v>
                </c:pt>
                <c:pt idx="24">
                  <c:v>45.956331800000001</c:v>
                </c:pt>
                <c:pt idx="25">
                  <c:v>38.762908000000003</c:v>
                </c:pt>
                <c:pt idx="26">
                  <c:v>53.167639800000003</c:v>
                </c:pt>
                <c:pt idx="27">
                  <c:v>56.251839099999998</c:v>
                </c:pt>
                <c:pt idx="28" formatCode="0.0">
                  <c:v>47.479795299999999</c:v>
                </c:pt>
                <c:pt idx="29" formatCode="0.0">
                  <c:v>47.880290199999997</c:v>
                </c:pt>
                <c:pt idx="30" formatCode="0.0">
                  <c:v>27.5221804</c:v>
                </c:pt>
                <c:pt idx="31" formatCode="0.0">
                  <c:v>48.093073199999999</c:v>
                </c:pt>
                <c:pt idx="32" formatCode="0.0">
                  <c:v>89.228277399999996</c:v>
                </c:pt>
                <c:pt idx="33" formatCode="0.0">
                  <c:v>53.767530499999999</c:v>
                </c:pt>
                <c:pt idx="34" formatCode="0.0">
                  <c:v>38.118406299999997</c:v>
                </c:pt>
                <c:pt idx="35" formatCode="0.0">
                  <c:v>43.103391000000002</c:v>
                </c:pt>
                <c:pt idx="36" formatCode="0.0">
                  <c:v>51.73</c:v>
                </c:pt>
                <c:pt idx="37" formatCode="0.0">
                  <c:v>86.81</c:v>
                </c:pt>
                <c:pt idx="38" formatCode="0.0">
                  <c:v>73.034999999999997</c:v>
                </c:pt>
                <c:pt idx="39" formatCode="0.0">
                  <c:v>28.530276300000001</c:v>
                </c:pt>
                <c:pt idx="40" formatCode="0.0">
                  <c:v>44.69</c:v>
                </c:pt>
                <c:pt idx="41" formatCode="0.0">
                  <c:v>60.65</c:v>
                </c:pt>
                <c:pt idx="42" formatCode="0.0">
                  <c:v>40.0566891</c:v>
                </c:pt>
                <c:pt idx="43" formatCode="0.0">
                  <c:v>31.3245662</c:v>
                </c:pt>
                <c:pt idx="44" formatCode="0.0">
                  <c:v>43.24</c:v>
                </c:pt>
                <c:pt idx="45" formatCode="General">
                  <c:v>75.23</c:v>
                </c:pt>
                <c:pt idx="46" formatCode="General">
                  <c:v>79.709999999999994</c:v>
                </c:pt>
                <c:pt idx="47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164927258792067"/>
          <c:y val="1.699614460438165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'Var,  Mgmt, Dates'!$S$13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Experiment 502</a:t>
            </a:r>
            <a:br>
              <a:rPr lang="en-US" sz="1200" b="1"/>
            </a:br>
            <a:r>
              <a:rPr lang="en-US" sz="1200" b="1"/>
              <a:t>By-Year</a:t>
            </a:r>
            <a:r>
              <a:rPr lang="en-US" sz="1200" b="1" baseline="0"/>
              <a:t> N Response</a:t>
            </a:r>
            <a:endParaRPr lang="en-US" sz="1200" b="1"/>
          </a:p>
        </c:rich>
      </c:tx>
      <c:layout>
        <c:manualLayout>
          <c:xMode val="edge"/>
          <c:yMode val="edge"/>
          <c:x val="0.12083967609433922"/>
          <c:y val="4.97326164381335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63682025936251E-2"/>
          <c:y val="2.5428387108177131E-2"/>
          <c:w val="0.86892605460548467"/>
          <c:h val="0.846089271223775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SBNRC_validation!$Q$38</c:f>
              <c:strCache>
                <c:ptCount val="1"/>
                <c:pt idx="0">
                  <c:v>1999</c:v>
                </c:pt>
              </c:strCache>
            </c:strRef>
          </c:tx>
          <c:spPr>
            <a:ln w="15875" cap="rnd">
              <a:solidFill>
                <a:srgbClr val="FF993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33"/>
              </a:solidFill>
              <a:ln w="9525">
                <a:solidFill>
                  <a:srgbClr val="FF9933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SBNRC_validation!$S$38:$X$38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 formatCode="0.0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93-412E-9500-255C68C19D68}"/>
            </c:ext>
          </c:extLst>
        </c:ser>
        <c:ser>
          <c:idx val="1"/>
          <c:order val="1"/>
          <c:tx>
            <c:strRef>
              <c:f>SBNRC_validation!$Q$39</c:f>
              <c:strCache>
                <c:ptCount val="1"/>
                <c:pt idx="0">
                  <c:v>2000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SBNRC_validation!$S$39:$X$39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 formatCode="0.0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93-412E-9500-255C68C19D68}"/>
            </c:ext>
          </c:extLst>
        </c:ser>
        <c:ser>
          <c:idx val="2"/>
          <c:order val="2"/>
          <c:tx>
            <c:strRef>
              <c:f>SBNRC_validation!$Q$40</c:f>
              <c:strCache>
                <c:ptCount val="1"/>
                <c:pt idx="0">
                  <c:v>2001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SBNRC_validation!$S$40:$X$40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 formatCode="0.0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93-412E-9500-255C68C19D68}"/>
            </c:ext>
          </c:extLst>
        </c:ser>
        <c:ser>
          <c:idx val="3"/>
          <c:order val="3"/>
          <c:tx>
            <c:strRef>
              <c:f>SBNRC_validation!$Q$47</c:f>
              <c:strCache>
                <c:ptCount val="1"/>
                <c:pt idx="0">
                  <c:v>2008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SBNRC_validation!$S$47:$X$47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 formatCode="0.0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93-412E-9500-255C68C19D68}"/>
            </c:ext>
          </c:extLst>
        </c:ser>
        <c:ser>
          <c:idx val="4"/>
          <c:order val="4"/>
          <c:tx>
            <c:strRef>
              <c:f>SBNRC_validation!$Q$56</c:f>
              <c:strCache>
                <c:ptCount val="1"/>
                <c:pt idx="0">
                  <c:v>2017</c:v>
                </c:pt>
              </c:strCache>
            </c:strRef>
          </c:tx>
          <c:spPr>
            <a:ln w="158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SBNRC_validation!$S$56:$X$56</c:f>
              <c:numCache>
                <c:formatCode>General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3-412E-9500-255C68C1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53839"/>
        <c:axId val="366050095"/>
      </c:scatterChart>
      <c:valAx>
        <c:axId val="3660538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Fertilizer N Rate, lb/ac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0095"/>
        <c:crosses val="autoZero"/>
        <c:crossBetween val="midCat"/>
      </c:valAx>
      <c:valAx>
        <c:axId val="3660500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3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730485996127776"/>
          <c:y val="5.1342592592592592E-2"/>
          <c:w val="0.19928848841778438"/>
          <c:h val="0.416088509769612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-3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D-4C30-96A4-020163F8F8E0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SBNRC_validation!$Y$38:$Y$57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0D-4C30-96A4-020163F8F8E0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SBNRC_validation!$AE$38:$AE$57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Treatment</a:t>
            </a:r>
            <a:r>
              <a:rPr lang="en-US" baseline="0"/>
              <a:t> 7 and 2</a:t>
            </a:r>
            <a:endParaRPr lang="en-US"/>
          </a:p>
        </c:rich>
      </c:tx>
      <c:layout>
        <c:manualLayout>
          <c:xMode val="edge"/>
          <c:yMode val="edge"/>
          <c:x val="0.27212507315540796"/>
          <c:y val="0.1201656312237078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SBNRC_2_7!$I$3</c:f>
              <c:strCache>
                <c:ptCount val="1"/>
                <c:pt idx="0">
                  <c:v>7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SBNRC_2_7!$C$4:$C$51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SBNRC_2_7!$I$4:$I$51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3">
                  <c:v>27.799800000000001</c:v>
                </c:pt>
                <c:pt idx="4">
                  <c:v>50.547800000000002</c:v>
                </c:pt>
                <c:pt idx="5">
                  <c:v>46.7363</c:v>
                </c:pt>
                <c:pt idx="6">
                  <c:v>28.828299999999999</c:v>
                </c:pt>
                <c:pt idx="7">
                  <c:v>38.568800000000003</c:v>
                </c:pt>
                <c:pt idx="8">
                  <c:v>39.582500000000003</c:v>
                </c:pt>
                <c:pt idx="9">
                  <c:v>55.297499999999999</c:v>
                </c:pt>
                <c:pt idx="10">
                  <c:v>38.782499999999999</c:v>
                </c:pt>
                <c:pt idx="11">
                  <c:v>27.8</c:v>
                </c:pt>
                <c:pt idx="12">
                  <c:v>37.417499999999997</c:v>
                </c:pt>
                <c:pt idx="13">
                  <c:v>40.35</c:v>
                </c:pt>
                <c:pt idx="14">
                  <c:v>30.22</c:v>
                </c:pt>
                <c:pt idx="15">
                  <c:v>46.01</c:v>
                </c:pt>
                <c:pt idx="16">
                  <c:v>41.502499999999998</c:v>
                </c:pt>
                <c:pt idx="17">
                  <c:v>63.16</c:v>
                </c:pt>
                <c:pt idx="18">
                  <c:v>40.322499999999998</c:v>
                </c:pt>
                <c:pt idx="19">
                  <c:v>43.862499999999997</c:v>
                </c:pt>
                <c:pt idx="20">
                  <c:v>29.49</c:v>
                </c:pt>
                <c:pt idx="21">
                  <c:v>38.747199999999999</c:v>
                </c:pt>
                <c:pt idx="22">
                  <c:v>36.318199999999997</c:v>
                </c:pt>
                <c:pt idx="23">
                  <c:v>45.314500000000002</c:v>
                </c:pt>
                <c:pt idx="24">
                  <c:v>45.956299999999999</c:v>
                </c:pt>
                <c:pt idx="25">
                  <c:v>38.762900000000002</c:v>
                </c:pt>
                <c:pt idx="26">
                  <c:v>53.1676</c:v>
                </c:pt>
                <c:pt idx="27">
                  <c:v>56.251800000000003</c:v>
                </c:pt>
                <c:pt idx="28">
                  <c:v>54.027000000000001</c:v>
                </c:pt>
                <c:pt idx="29">
                  <c:v>39.396900000000002</c:v>
                </c:pt>
                <c:pt idx="30">
                  <c:v>21.164400000000001</c:v>
                </c:pt>
                <c:pt idx="31">
                  <c:v>43.915599999999998</c:v>
                </c:pt>
                <c:pt idx="32">
                  <c:v>88.329099999999997</c:v>
                </c:pt>
                <c:pt idx="33">
                  <c:v>60.795099999999998</c:v>
                </c:pt>
                <c:pt idx="34">
                  <c:v>42.779499999999999</c:v>
                </c:pt>
                <c:pt idx="35">
                  <c:v>40.714799999999997</c:v>
                </c:pt>
                <c:pt idx="36">
                  <c:v>50.31</c:v>
                </c:pt>
                <c:pt idx="37">
                  <c:v>88.324700000000007</c:v>
                </c:pt>
                <c:pt idx="38">
                  <c:v>73.034999999999997</c:v>
                </c:pt>
                <c:pt idx="39">
                  <c:v>31.327000000000002</c:v>
                </c:pt>
                <c:pt idx="40">
                  <c:v>44.692500000000003</c:v>
                </c:pt>
                <c:pt idx="41">
                  <c:v>61.225000000000001</c:v>
                </c:pt>
                <c:pt idx="42">
                  <c:v>39.885399999999997</c:v>
                </c:pt>
                <c:pt idx="43">
                  <c:v>28.236899999999999</c:v>
                </c:pt>
                <c:pt idx="44">
                  <c:v>40.094299999999997</c:v>
                </c:pt>
                <c:pt idx="45">
                  <c:v>78.822900000000004</c:v>
                </c:pt>
                <c:pt idx="46">
                  <c:v>79.718800000000002</c:v>
                </c:pt>
                <c:pt idx="47">
                  <c:v>30.976900000000001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D3-439D-B9AF-711F95BC9B76}"/>
            </c:ext>
          </c:extLst>
        </c:ser>
        <c:ser>
          <c:idx val="0"/>
          <c:order val="1"/>
          <c:tx>
            <c:strRef>
              <c:f>SBNRC_2_7!$D$3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xVal>
            <c:numRef>
              <c:f>SBNRC_2_7!$C$4:$C$51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SBNRC_2_7!$D$4:$D$51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3">
                  <c:v>16.546800000000001</c:v>
                </c:pt>
                <c:pt idx="4">
                  <c:v>26.861999999999998</c:v>
                </c:pt>
                <c:pt idx="5">
                  <c:v>23.2623</c:v>
                </c:pt>
                <c:pt idx="6">
                  <c:v>16.970300000000002</c:v>
                </c:pt>
                <c:pt idx="7">
                  <c:v>20.721299999999999</c:v>
                </c:pt>
                <c:pt idx="8">
                  <c:v>37.674999999999997</c:v>
                </c:pt>
                <c:pt idx="9">
                  <c:v>20.842500000000001</c:v>
                </c:pt>
                <c:pt idx="10">
                  <c:v>19.5425</c:v>
                </c:pt>
                <c:pt idx="11">
                  <c:v>27.497499999999999</c:v>
                </c:pt>
                <c:pt idx="12">
                  <c:v>38.537500000000001</c:v>
                </c:pt>
                <c:pt idx="13">
                  <c:v>33.365000000000002</c:v>
                </c:pt>
                <c:pt idx="14">
                  <c:v>20.4175</c:v>
                </c:pt>
                <c:pt idx="15">
                  <c:v>40.3825</c:v>
                </c:pt>
                <c:pt idx="16">
                  <c:v>30.4925</c:v>
                </c:pt>
                <c:pt idx="17">
                  <c:v>27.072500000000002</c:v>
                </c:pt>
                <c:pt idx="18">
                  <c:v>18.09</c:v>
                </c:pt>
                <c:pt idx="19">
                  <c:v>26.4375</c:v>
                </c:pt>
                <c:pt idx="20">
                  <c:v>22.655000000000001</c:v>
                </c:pt>
                <c:pt idx="21">
                  <c:v>17.889900000000001</c:v>
                </c:pt>
                <c:pt idx="22">
                  <c:v>17.151800000000001</c:v>
                </c:pt>
                <c:pt idx="23">
                  <c:v>11.092700000000001</c:v>
                </c:pt>
                <c:pt idx="24">
                  <c:v>29.386299999999999</c:v>
                </c:pt>
                <c:pt idx="25">
                  <c:v>18.0137</c:v>
                </c:pt>
                <c:pt idx="26">
                  <c:v>18.807700000000001</c:v>
                </c:pt>
                <c:pt idx="27">
                  <c:v>28.463799999999999</c:v>
                </c:pt>
                <c:pt idx="28">
                  <c:v>19.1844</c:v>
                </c:pt>
                <c:pt idx="29">
                  <c:v>24.206600000000002</c:v>
                </c:pt>
                <c:pt idx="30">
                  <c:v>27.522200000000002</c:v>
                </c:pt>
                <c:pt idx="31">
                  <c:v>36.398699999999998</c:v>
                </c:pt>
                <c:pt idx="32">
                  <c:v>39.634</c:v>
                </c:pt>
                <c:pt idx="33">
                  <c:v>20.040600000000001</c:v>
                </c:pt>
                <c:pt idx="34">
                  <c:v>23.916799999999999</c:v>
                </c:pt>
                <c:pt idx="35">
                  <c:v>34.463500000000003</c:v>
                </c:pt>
                <c:pt idx="36">
                  <c:v>38.729999999999997</c:v>
                </c:pt>
                <c:pt idx="37">
                  <c:v>42.282600000000002</c:v>
                </c:pt>
                <c:pt idx="38">
                  <c:v>23.14</c:v>
                </c:pt>
                <c:pt idx="39">
                  <c:v>13.0205</c:v>
                </c:pt>
                <c:pt idx="40">
                  <c:v>27.515000000000001</c:v>
                </c:pt>
                <c:pt idx="41">
                  <c:v>27.074999999999999</c:v>
                </c:pt>
                <c:pt idx="42">
                  <c:v>23.010200000000001</c:v>
                </c:pt>
                <c:pt idx="43">
                  <c:v>29.798100000000002</c:v>
                </c:pt>
                <c:pt idx="44">
                  <c:v>28.514800000000001</c:v>
                </c:pt>
                <c:pt idx="45">
                  <c:v>28.485099999999999</c:v>
                </c:pt>
                <c:pt idx="46">
                  <c:v>17.812200000000001</c:v>
                </c:pt>
                <c:pt idx="47">
                  <c:v>25.171500000000002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CA-4AA3-9CE2-DE6CFCC1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0361718463666304E-2"/>
              <c:y val="0.263024988501898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6.0757045511270244E-2"/>
          <c:h val="0.13249578744443521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 (47 years) </a:t>
            </a:r>
          </a:p>
          <a:p>
            <a:pPr>
              <a:defRPr/>
            </a:pPr>
            <a:r>
              <a:rPr lang="en-US"/>
              <a:t>1971 to 2018</a:t>
            </a:r>
          </a:p>
        </c:rich>
      </c:tx>
      <c:layout>
        <c:manualLayout>
          <c:xMode val="edge"/>
          <c:yMode val="edge"/>
          <c:x val="0.15579155730533686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81714785651794"/>
          <c:y val="4.7129629629629632E-2"/>
          <c:w val="0.82496062992125985"/>
          <c:h val="0.7334106153397491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SBNRC_2_7!$L$55</c:f>
              <c:strCache>
                <c:ptCount val="1"/>
                <c:pt idx="0">
                  <c:v>1971 to 2018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SBNRC_2_7!$D$52:$I$52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SBNRC_2_7!$D$53:$I$53</c:f>
              <c:numCache>
                <c:formatCode>General</c:formatCode>
                <c:ptCount val="6"/>
                <c:pt idx="0">
                  <c:v>26.016444680851063</c:v>
                </c:pt>
                <c:pt idx="1">
                  <c:v>33.440812765957446</c:v>
                </c:pt>
                <c:pt idx="2">
                  <c:v>37.643848936170215</c:v>
                </c:pt>
                <c:pt idx="3">
                  <c:v>41.720306382978734</c:v>
                </c:pt>
                <c:pt idx="4">
                  <c:v>44.902974468085119</c:v>
                </c:pt>
                <c:pt idx="5">
                  <c:v>45.485825531914891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C-4A6B-A392-6C1C031A78CC}"/>
            </c:ext>
          </c:extLst>
        </c:ser>
        <c:ser>
          <c:idx val="1"/>
          <c:order val="1"/>
          <c:tx>
            <c:strRef>
              <c:f>SBNRC_2_7!$C$45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SBNRC_2_7!$D$52:$I$52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SBNRC_2_7!$D$45:$I$45</c:f>
              <c:numCache>
                <c:formatCode>General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61.225000000000001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33-4825-81D5-3733A0706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76848"/>
        <c:axId val="573179760"/>
      </c:scatterChart>
      <c:valAx>
        <c:axId val="573176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9760"/>
        <c:crosses val="autoZero"/>
        <c:crossBetween val="midCat"/>
      </c:valAx>
      <c:valAx>
        <c:axId val="573179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6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Rainfall</a:t>
            </a:r>
            <a:r>
              <a:rPr lang="en-US" baseline="0"/>
              <a:t> Sept to May vs Yield</a:t>
            </a:r>
            <a:endParaRPr lang="en-US"/>
          </a:p>
        </c:rich>
      </c:tx>
      <c:layout>
        <c:manualLayout>
          <c:xMode val="edge"/>
          <c:yMode val="edge"/>
          <c:x val="0.45730993007510051"/>
          <c:y val="2.7311857324577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3542053341249"/>
          <c:y val="8.2345249833601988E-2"/>
          <c:w val="0.80707903981837581"/>
          <c:h val="0.756499738171761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566138342787491"/>
                  <c:y val="-0.1243305996386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SBNRC_2_7!$J$28:$J$51</c:f>
              <c:numCache>
                <c:formatCode>General</c:formatCode>
                <c:ptCount val="24"/>
                <c:pt idx="0">
                  <c:v>583.18399999999997</c:v>
                </c:pt>
                <c:pt idx="1">
                  <c:v>201.16800000000001</c:v>
                </c:pt>
                <c:pt idx="2">
                  <c:v>660.90800000000002</c:v>
                </c:pt>
                <c:pt idx="3">
                  <c:v>667.00399999999991</c:v>
                </c:pt>
                <c:pt idx="4">
                  <c:v>884.93600000000004</c:v>
                </c:pt>
                <c:pt idx="5">
                  <c:v>522.73199999999997</c:v>
                </c:pt>
                <c:pt idx="6">
                  <c:v>583.18399999999997</c:v>
                </c:pt>
                <c:pt idx="7">
                  <c:v>264.15999999999997</c:v>
                </c:pt>
                <c:pt idx="8">
                  <c:v>460.75600000000009</c:v>
                </c:pt>
                <c:pt idx="9">
                  <c:v>385.06399999999996</c:v>
                </c:pt>
                <c:pt idx="10">
                  <c:v>452.12</c:v>
                </c:pt>
                <c:pt idx="11">
                  <c:v>246.88800000000001</c:v>
                </c:pt>
                <c:pt idx="12">
                  <c:v>432.30799999999999</c:v>
                </c:pt>
                <c:pt idx="13">
                  <c:v>560.83199999999988</c:v>
                </c:pt>
                <c:pt idx="14">
                  <c:v>422.40199999999999</c:v>
                </c:pt>
                <c:pt idx="15">
                  <c:v>446.27799999999991</c:v>
                </c:pt>
                <c:pt idx="16">
                  <c:v>399.28800000000001</c:v>
                </c:pt>
                <c:pt idx="17">
                  <c:v>594.3599999999999</c:v>
                </c:pt>
                <c:pt idx="18">
                  <c:v>363.72800000000001</c:v>
                </c:pt>
                <c:pt idx="19">
                  <c:v>264.41399999999999</c:v>
                </c:pt>
                <c:pt idx="20">
                  <c:v>584.96199999999999</c:v>
                </c:pt>
                <c:pt idx="21">
                  <c:v>471.67799999999994</c:v>
                </c:pt>
                <c:pt idx="22">
                  <c:v>638.30199999999991</c:v>
                </c:pt>
                <c:pt idx="23">
                  <c:v>307.84799999999996</c:v>
                </c:pt>
              </c:numCache>
            </c:numRef>
          </c:xVal>
          <c:yVal>
            <c:numRef>
              <c:f>SBNRC_2_7!$H$28:$H$51</c:f>
              <c:numCache>
                <c:formatCode>General</c:formatCode>
                <c:ptCount val="24"/>
                <c:pt idx="0">
                  <c:v>43.472799999999999</c:v>
                </c:pt>
                <c:pt idx="1">
                  <c:v>34.885899999999999</c:v>
                </c:pt>
                <c:pt idx="2">
                  <c:v>44.127000000000002</c:v>
                </c:pt>
                <c:pt idx="3">
                  <c:v>53.455300000000001</c:v>
                </c:pt>
                <c:pt idx="4">
                  <c:v>47.479799999999997</c:v>
                </c:pt>
                <c:pt idx="5">
                  <c:v>47.880299999999998</c:v>
                </c:pt>
                <c:pt idx="6">
                  <c:v>25.700199999999999</c:v>
                </c:pt>
                <c:pt idx="7">
                  <c:v>42.549199999999999</c:v>
                </c:pt>
                <c:pt idx="8">
                  <c:v>89.228300000000004</c:v>
                </c:pt>
                <c:pt idx="9">
                  <c:v>56.225299999999997</c:v>
                </c:pt>
                <c:pt idx="10">
                  <c:v>38.795999999999999</c:v>
                </c:pt>
                <c:pt idx="11">
                  <c:v>40.295900000000003</c:v>
                </c:pt>
                <c:pt idx="12">
                  <c:v>42.35</c:v>
                </c:pt>
                <c:pt idx="13">
                  <c:v>86.805199999999999</c:v>
                </c:pt>
                <c:pt idx="14">
                  <c:v>57.272500000000001</c:v>
                </c:pt>
                <c:pt idx="15">
                  <c:v>28.5303</c:v>
                </c:pt>
                <c:pt idx="16">
                  <c:v>40.442500000000003</c:v>
                </c:pt>
                <c:pt idx="17">
                  <c:v>60.65</c:v>
                </c:pt>
                <c:pt idx="18">
                  <c:v>38.100200000000001</c:v>
                </c:pt>
                <c:pt idx="19">
                  <c:v>27.286300000000001</c:v>
                </c:pt>
                <c:pt idx="20">
                  <c:v>43.238900000000001</c:v>
                </c:pt>
                <c:pt idx="21">
                  <c:v>75.234300000000005</c:v>
                </c:pt>
                <c:pt idx="22">
                  <c:v>71.3446</c:v>
                </c:pt>
                <c:pt idx="23">
                  <c:v>30.282299999999999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D-49B9-9D85-86C904D6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743007"/>
        <c:axId val="1083750911"/>
      </c:scatterChart>
      <c:valAx>
        <c:axId val="10837430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Rainfall, mm</a:t>
                </a:r>
              </a:p>
            </c:rich>
          </c:tx>
          <c:layout>
            <c:manualLayout>
              <c:xMode val="edge"/>
              <c:yMode val="edge"/>
              <c:x val="0.4539877634144141"/>
              <c:y val="0.903475165027059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50911"/>
        <c:crosses val="autoZero"/>
        <c:crossBetween val="midCat"/>
      </c:valAx>
      <c:valAx>
        <c:axId val="108375091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4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80</a:t>
            </a:r>
            <a:r>
              <a:rPr lang="en-US" b="1" baseline="0"/>
              <a:t> lb N/ac/yr, 1971 -2018</a:t>
            </a:r>
            <a:endParaRPr lang="en-US" b="1"/>
          </a:p>
        </c:rich>
      </c:tx>
      <c:layout>
        <c:manualLayout>
          <c:xMode val="edge"/>
          <c:yMode val="edge"/>
          <c:x val="0.53029855643044621"/>
          <c:y val="4.6296296296296294E-2"/>
        </c:manualLayout>
      </c:layout>
      <c:overlay val="0"/>
      <c:spPr>
        <a:solidFill>
          <a:schemeClr val="accent6">
            <a:lumMod val="40000"/>
            <a:lumOff val="6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37270341207348"/>
          <c:y val="6.0601851851851872E-2"/>
          <c:w val="0.83373840769903773"/>
          <c:h val="0.8046303626999866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SBNRC_2_7!$C$4:$C$51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SBNRC_2_7!$H$4:$H$51</c:f>
              <c:numCache>
                <c:formatCode>General</c:formatCode>
                <c:ptCount val="48"/>
                <c:pt idx="0">
                  <c:v>35.424999999999997</c:v>
                </c:pt>
                <c:pt idx="1">
                  <c:v>23.047499999999999</c:v>
                </c:pt>
                <c:pt idx="3">
                  <c:v>29.645</c:v>
                </c:pt>
                <c:pt idx="4">
                  <c:v>51.273800000000001</c:v>
                </c:pt>
                <c:pt idx="5">
                  <c:v>44.588500000000003</c:v>
                </c:pt>
                <c:pt idx="6">
                  <c:v>29.4938</c:v>
                </c:pt>
                <c:pt idx="7">
                  <c:v>44.346499999999999</c:v>
                </c:pt>
                <c:pt idx="8">
                  <c:v>42.177500000000002</c:v>
                </c:pt>
                <c:pt idx="9">
                  <c:v>60.712499999999999</c:v>
                </c:pt>
                <c:pt idx="10">
                  <c:v>37.54</c:v>
                </c:pt>
                <c:pt idx="11">
                  <c:v>29.737500000000001</c:v>
                </c:pt>
                <c:pt idx="12">
                  <c:v>47.61</c:v>
                </c:pt>
                <c:pt idx="13">
                  <c:v>42.227499999999999</c:v>
                </c:pt>
                <c:pt idx="14">
                  <c:v>33.395000000000003</c:v>
                </c:pt>
                <c:pt idx="15">
                  <c:v>45.375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48.28</c:v>
                </c:pt>
                <c:pt idx="20">
                  <c:v>27.83</c:v>
                </c:pt>
                <c:pt idx="21">
                  <c:v>41.6785</c:v>
                </c:pt>
                <c:pt idx="22">
                  <c:v>43.526699999999998</c:v>
                </c:pt>
                <c:pt idx="23">
                  <c:v>36.408900000000003</c:v>
                </c:pt>
                <c:pt idx="24">
                  <c:v>43.472799999999999</c:v>
                </c:pt>
                <c:pt idx="25">
                  <c:v>34.885899999999999</c:v>
                </c:pt>
                <c:pt idx="26">
                  <c:v>44.127000000000002</c:v>
                </c:pt>
                <c:pt idx="27">
                  <c:v>53.455300000000001</c:v>
                </c:pt>
                <c:pt idx="28">
                  <c:v>47.479799999999997</c:v>
                </c:pt>
                <c:pt idx="29">
                  <c:v>47.880299999999998</c:v>
                </c:pt>
                <c:pt idx="30">
                  <c:v>25.700199999999999</c:v>
                </c:pt>
                <c:pt idx="31">
                  <c:v>42.549199999999999</c:v>
                </c:pt>
                <c:pt idx="32">
                  <c:v>89.228300000000004</c:v>
                </c:pt>
                <c:pt idx="33">
                  <c:v>56.225299999999997</c:v>
                </c:pt>
                <c:pt idx="34">
                  <c:v>38.795999999999999</c:v>
                </c:pt>
                <c:pt idx="35">
                  <c:v>40.295900000000003</c:v>
                </c:pt>
                <c:pt idx="36">
                  <c:v>42.35</c:v>
                </c:pt>
                <c:pt idx="37">
                  <c:v>86.805199999999999</c:v>
                </c:pt>
                <c:pt idx="38">
                  <c:v>57.272500000000001</c:v>
                </c:pt>
                <c:pt idx="39">
                  <c:v>28.5303</c:v>
                </c:pt>
                <c:pt idx="40">
                  <c:v>40.442500000000003</c:v>
                </c:pt>
                <c:pt idx="41">
                  <c:v>60.65</c:v>
                </c:pt>
                <c:pt idx="42">
                  <c:v>38.100200000000001</c:v>
                </c:pt>
                <c:pt idx="43">
                  <c:v>27.286300000000001</c:v>
                </c:pt>
                <c:pt idx="44">
                  <c:v>43.238900000000001</c:v>
                </c:pt>
                <c:pt idx="45">
                  <c:v>75.234300000000005</c:v>
                </c:pt>
                <c:pt idx="46">
                  <c:v>71.3446</c:v>
                </c:pt>
                <c:pt idx="47">
                  <c:v>30.282299999999999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B5-4320-A2FB-68E77299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775936"/>
        <c:axId val="492779680"/>
      </c:scatterChart>
      <c:valAx>
        <c:axId val="49277593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9680"/>
        <c:crosses val="autoZero"/>
        <c:crossBetween val="midCat"/>
      </c:valAx>
      <c:valAx>
        <c:axId val="492779680"/>
        <c:scaling>
          <c:orientation val="minMax"/>
          <c:max val="1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1994 and 2003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7746295492591"/>
          <c:y val="7.9120370370370396E-2"/>
          <c:w val="0.84840122346911362"/>
          <c:h val="0.813480242053076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8.4628515923698508E-2"/>
                  <c:y val="0.1755092592592592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-0.0035x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+ 0.8564x + 39.226</a:t>
                    </a:r>
                    <a:br>
                      <a:rPr lang="en-US" baseline="0"/>
                    </a:br>
                    <a:r>
                      <a:rPr lang="en-US" baseline="0"/>
                      <a:t>R² = 0.98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42-46BB-83B3-98E3BDCD1425}"/>
            </c:ext>
          </c:extLst>
        </c:ser>
        <c:ser>
          <c:idx val="1"/>
          <c:order val="1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7405501477669623E-2"/>
                  <c:y val="0.23710520559930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FD-475C-BCB4-8D8500104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056768"/>
        <c:axId val="881059264"/>
      </c:scatterChart>
      <c:valAx>
        <c:axId val="8810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9264"/>
        <c:crosses val="autoZero"/>
        <c:crossBetween val="midCat"/>
      </c:valAx>
      <c:valAx>
        <c:axId val="8810592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Gross </a:t>
            </a:r>
            <a:r>
              <a:rPr lang="en-US" baseline="0"/>
              <a:t>Profit, $</a:t>
            </a:r>
            <a:endParaRPr lang="en-US"/>
          </a:p>
        </c:rich>
      </c:tx>
      <c:layout>
        <c:manualLayout>
          <c:xMode val="edge"/>
          <c:yMode val="edge"/>
          <c:x val="0.16521522309711287"/>
          <c:y val="5.5555555555555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9.3009259259259264E-2"/>
          <c:w val="0.80596062992125983"/>
          <c:h val="0.752923957421988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YR'!$I$25</c:f>
              <c:strCache>
                <c:ptCount val="1"/>
                <c:pt idx="0">
                  <c:v>Profit ONR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YR'!$AL$25:$BE$25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151.37199219999999</c:v>
                </c:pt>
                <c:pt idx="3">
                  <c:v>254.51190259999998</c:v>
                </c:pt>
                <c:pt idx="4">
                  <c:v>450.75552569999996</c:v>
                </c:pt>
                <c:pt idx="5">
                  <c:v>265.72141775</c:v>
                </c:pt>
                <c:pt idx="6">
                  <c:v>179.65123464999999</c:v>
                </c:pt>
                <c:pt idx="7">
                  <c:v>217.06865050000002</c:v>
                </c:pt>
                <c:pt idx="8">
                  <c:v>264.51499999999999</c:v>
                </c:pt>
                <c:pt idx="9">
                  <c:v>437.45500000000004</c:v>
                </c:pt>
                <c:pt idx="10">
                  <c:v>351.6925</c:v>
                </c:pt>
                <c:pt idx="11">
                  <c:v>116.91651965</c:v>
                </c:pt>
                <c:pt idx="12">
                  <c:v>195.79499999999999</c:v>
                </c:pt>
                <c:pt idx="13">
                  <c:v>293.57499999999999</c:v>
                </c:pt>
                <c:pt idx="14">
                  <c:v>190.31179005000001</c:v>
                </c:pt>
                <c:pt idx="15">
                  <c:v>162.28511409999999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388.40499999999997</c:v>
                </c:pt>
                <c:pt idx="19">
                  <c:v>159.125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A-4FEC-899C-FFF131B58A4D}"/>
            </c:ext>
          </c:extLst>
        </c:ser>
        <c:ser>
          <c:idx val="1"/>
          <c:order val="1"/>
          <c:tx>
            <c:strRef>
              <c:f>'N Rate Response YR'!$I$30</c:f>
              <c:strCache>
                <c:ptCount val="1"/>
                <c:pt idx="0">
                  <c:v>Profit 80 fixed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YR'!$AL$30:$BE$30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101.3511044</c:v>
                </c:pt>
                <c:pt idx="3">
                  <c:v>194.02059944999999</c:v>
                </c:pt>
                <c:pt idx="4">
                  <c:v>450.75552569999996</c:v>
                </c:pt>
                <c:pt idx="5">
                  <c:v>269.23938650000002</c:v>
                </c:pt>
                <c:pt idx="6">
                  <c:v>173.37779595000001</c:v>
                </c:pt>
                <c:pt idx="7">
                  <c:v>181.62732460000001</c:v>
                </c:pt>
                <c:pt idx="8">
                  <c:v>192.92500000000001</c:v>
                </c:pt>
                <c:pt idx="9">
                  <c:v>437.42834754999996</c:v>
                </c:pt>
                <c:pt idx="10">
                  <c:v>274.99875000000003</c:v>
                </c:pt>
                <c:pt idx="11">
                  <c:v>116.91651965</c:v>
                </c:pt>
                <c:pt idx="12">
                  <c:v>182.43375</c:v>
                </c:pt>
                <c:pt idx="13">
                  <c:v>293.57499999999999</c:v>
                </c:pt>
                <c:pt idx="14">
                  <c:v>169.5509768</c:v>
                </c:pt>
                <c:pt idx="15">
                  <c:v>110.07450424999999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352.37</c:v>
                </c:pt>
                <c:pt idx="19">
                  <c:v>126.54000000000002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A-4FEC-899C-FFF131B58A4D}"/>
            </c:ext>
          </c:extLst>
        </c:ser>
        <c:ser>
          <c:idx val="2"/>
          <c:order val="2"/>
          <c:tx>
            <c:strRef>
              <c:f>'N Rate Response YR'!$I$26</c:f>
              <c:strCache>
                <c:ptCount val="1"/>
                <c:pt idx="0">
                  <c:v>Profit SBNRC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7A-4FEC-899C-FFF131B58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8463"/>
        <c:axId val="366038447"/>
      </c:scatterChart>
      <c:valAx>
        <c:axId val="36602846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38447"/>
        <c:crosses val="autoZero"/>
        <c:crossBetween val="midCat"/>
      </c:valAx>
      <c:valAx>
        <c:axId val="36603844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Pr0fit,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8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594356955380583"/>
          <c:y val="1.4467045785943424E-2"/>
          <c:w val="0.20144597550306206"/>
          <c:h val="0.263310731991834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7825896762904"/>
          <c:y val="2.7491408934707903E-2"/>
          <c:w val="0.77750240594925635"/>
          <c:h val="0.7384953684913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YR'!$I$36</c:f>
              <c:strCache>
                <c:ptCount val="1"/>
                <c:pt idx="0">
                  <c:v>RI 45-N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YR'!$AL$36:$BE$36</c:f>
              <c:numCache>
                <c:formatCode>0.00</c:formatCode>
                <c:ptCount val="20"/>
                <c:pt idx="0">
                  <c:v>1.7421456683848366</c:v>
                </c:pt>
                <c:pt idx="1">
                  <c:v>1.0896805891539121</c:v>
                </c:pt>
                <c:pt idx="2">
                  <c:v>0.77049078829241513</c:v>
                </c:pt>
                <c:pt idx="3">
                  <c:v>0.91313788614365354</c:v>
                </c:pt>
                <c:pt idx="4">
                  <c:v>1.3030612232795014</c:v>
                </c:pt>
                <c:pt idx="5">
                  <c:v>1.6817901996704447</c:v>
                </c:pt>
                <c:pt idx="6">
                  <c:v>1.2839175084396339</c:v>
                </c:pt>
                <c:pt idx="7">
                  <c:v>0.94424125470777931</c:v>
                </c:pt>
                <c:pt idx="8">
                  <c:v>0.97230947663461065</c:v>
                </c:pt>
                <c:pt idx="9">
                  <c:v>1.2738721653358682</c:v>
                </c:pt>
                <c:pt idx="10">
                  <c:v>1.937653379319493</c:v>
                </c:pt>
                <c:pt idx="11">
                  <c:v>1.5178919833956861</c:v>
                </c:pt>
                <c:pt idx="12">
                  <c:v>1.231468724166437</c:v>
                </c:pt>
                <c:pt idx="13">
                  <c:v>1.265147993181466</c:v>
                </c:pt>
                <c:pt idx="14">
                  <c:v>1.1224019803156193</c:v>
                </c:pt>
                <c:pt idx="15">
                  <c:v>1.0137803271190802</c:v>
                </c:pt>
                <c:pt idx="16">
                  <c:v>1.2233750381446444</c:v>
                </c:pt>
                <c:pt idx="17">
                  <c:v>1.6201438848920862</c:v>
                </c:pt>
                <c:pt idx="18">
                  <c:v>1.8920009494422025</c:v>
                </c:pt>
                <c:pt idx="19">
                  <c:v>1.0071544715447154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FA-4B72-BD6E-EF4A1525957C}"/>
            </c:ext>
          </c:extLst>
        </c:ser>
        <c:ser>
          <c:idx val="1"/>
          <c:order val="1"/>
          <c:tx>
            <c:strRef>
              <c:f>'N Rate Response YR'!$I$35</c:f>
              <c:strCache>
                <c:ptCount val="1"/>
                <c:pt idx="0">
                  <c:v>RI 0-N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YR'!$AL$35:$BE$35</c:f>
              <c:numCache>
                <c:formatCode>0.00</c:formatCode>
                <c:ptCount val="20"/>
                <c:pt idx="0">
                  <c:v>2.8161939738653987</c:v>
                </c:pt>
                <c:pt idx="1">
                  <c:v>1.627522938933095</c:v>
                </c:pt>
                <c:pt idx="2">
                  <c:v>0.76899288473525151</c:v>
                </c:pt>
                <c:pt idx="3">
                  <c:v>1.2065161863742739</c:v>
                </c:pt>
                <c:pt idx="4">
                  <c:v>2.2286212899293791</c:v>
                </c:pt>
                <c:pt idx="5">
                  <c:v>3.0288476532044291</c:v>
                </c:pt>
                <c:pt idx="6">
                  <c:v>1.7886837293071494</c:v>
                </c:pt>
                <c:pt idx="7">
                  <c:v>1.1809604088855183</c:v>
                </c:pt>
                <c:pt idx="8">
                  <c:v>1.2987348308804545</c:v>
                </c:pt>
                <c:pt idx="9">
                  <c:v>2.0888017105337218</c:v>
                </c:pt>
                <c:pt idx="10">
                  <c:v>3.1562229904926533</c:v>
                </c:pt>
                <c:pt idx="11">
                  <c:v>2.4062079273622272</c:v>
                </c:pt>
                <c:pt idx="12">
                  <c:v>1.6242049791023077</c:v>
                </c:pt>
                <c:pt idx="13">
                  <c:v>2.2614958448753462</c:v>
                </c:pt>
                <c:pt idx="14">
                  <c:v>1.7331429477833278</c:v>
                </c:pt>
                <c:pt idx="15">
                  <c:v>0.94737496826730128</c:v>
                </c:pt>
                <c:pt idx="16">
                  <c:v>1.4059267052428548</c:v>
                </c:pt>
                <c:pt idx="17">
                  <c:v>2.7675561797752808</c:v>
                </c:pt>
                <c:pt idx="18">
                  <c:v>4.4780898876404489</c:v>
                </c:pt>
                <c:pt idx="19">
                  <c:v>1.2304330552244735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FA-4B72-BD6E-EF4A1525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1391"/>
        <c:axId val="366018063"/>
      </c:scatterChart>
      <c:valAx>
        <c:axId val="366021391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18063"/>
        <c:crosses val="autoZero"/>
        <c:crossBetween val="midCat"/>
      </c:valAx>
      <c:valAx>
        <c:axId val="36601806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13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 Response, 1971-2018 </a:t>
            </a:r>
            <a:br>
              <a:rPr lang="en-US" sz="1100"/>
            </a:br>
            <a:r>
              <a:rPr lang="en-US" sz="1100"/>
              <a:t>(2 at top, 2003, 2008, bottom 2010, 2001)</a:t>
            </a:r>
          </a:p>
          <a:p>
            <a:pPr algn="l">
              <a:defRPr sz="1100"/>
            </a:pPr>
            <a:r>
              <a:rPr lang="en-US" sz="1100"/>
              <a:t>Avg</a:t>
            </a:r>
            <a:r>
              <a:rPr lang="en-US" sz="1100" baseline="0"/>
              <a:t> YIeld Increase:  22 bu/ac </a:t>
            </a:r>
          </a:p>
          <a:p>
            <a:pPr algn="l">
              <a:defRPr sz="1100"/>
            </a:pPr>
            <a:r>
              <a:rPr lang="en-US" sz="1100" baseline="0"/>
              <a:t>       (Range 2-62)</a:t>
            </a:r>
            <a:endParaRPr lang="en-US" sz="1100"/>
          </a:p>
        </c:rich>
      </c:tx>
      <c:layout>
        <c:manualLayout>
          <c:xMode val="edge"/>
          <c:yMode val="edge"/>
          <c:x val="9.9819335083114594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358705161854777E-2"/>
          <c:y val="5.1342592592592592E-2"/>
          <c:w val="0.87397462817147853"/>
          <c:h val="0.800167322834645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YR'!$K$8</c:f>
              <c:strCache>
                <c:ptCount val="1"/>
                <c:pt idx="0">
                  <c:v>1971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YR'!$K$9:$K$14</c:f>
              <c:numCache>
                <c:formatCode>General</c:formatCode>
                <c:ptCount val="6"/>
                <c:pt idx="0">
                  <c:v>36.725000000000001</c:v>
                </c:pt>
                <c:pt idx="1">
                  <c:v>35.700000000000003</c:v>
                </c:pt>
                <c:pt idx="2">
                  <c:v>35.524999999999999</c:v>
                </c:pt>
                <c:pt idx="3">
                  <c:v>35.225000000000001</c:v>
                </c:pt>
                <c:pt idx="4">
                  <c:v>35.424999999999997</c:v>
                </c:pt>
                <c:pt idx="5">
                  <c:v>37.424999999999997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D7-409D-9C25-0F2EECC63EB1}"/>
            </c:ext>
          </c:extLst>
        </c:ser>
        <c:ser>
          <c:idx val="1"/>
          <c:order val="1"/>
          <c:tx>
            <c:strRef>
              <c:f>'N Rate Response YR'!$L$8</c:f>
              <c:strCache>
                <c:ptCount val="1"/>
                <c:pt idx="0">
                  <c:v>1972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YR'!$L$9:$L$14</c:f>
              <c:numCache>
                <c:formatCode>General</c:formatCode>
                <c:ptCount val="6"/>
                <c:pt idx="0">
                  <c:v>27.95</c:v>
                </c:pt>
                <c:pt idx="1">
                  <c:v>27.557500000000001</c:v>
                </c:pt>
                <c:pt idx="2">
                  <c:v>25.377500000000001</c:v>
                </c:pt>
                <c:pt idx="3">
                  <c:v>25.017499999999998</c:v>
                </c:pt>
                <c:pt idx="4">
                  <c:v>23.047499999999999</c:v>
                </c:pt>
                <c:pt idx="5">
                  <c:v>21.84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D7-409D-9C25-0F2EECC63EB1}"/>
            </c:ext>
          </c:extLst>
        </c:ser>
        <c:ser>
          <c:idx val="2"/>
          <c:order val="2"/>
          <c:tx>
            <c:strRef>
              <c:f>'N Rate Response YR'!$M$8</c:f>
              <c:strCache>
                <c:ptCount val="1"/>
                <c:pt idx="0">
                  <c:v>1974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YR'!$M$9:$M$14</c:f>
              <c:numCache>
                <c:formatCode>General</c:formatCode>
                <c:ptCount val="6"/>
                <c:pt idx="0">
                  <c:v>16.546800000000001</c:v>
                </c:pt>
                <c:pt idx="1">
                  <c:v>27.043500000000002</c:v>
                </c:pt>
                <c:pt idx="2">
                  <c:v>32.609499999999997</c:v>
                </c:pt>
                <c:pt idx="3">
                  <c:v>30.310500000000001</c:v>
                </c:pt>
                <c:pt idx="4">
                  <c:v>29.645</c:v>
                </c:pt>
                <c:pt idx="5">
                  <c:v>27.799800000000001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D7-409D-9C25-0F2EECC63EB1}"/>
            </c:ext>
          </c:extLst>
        </c:ser>
        <c:ser>
          <c:idx val="3"/>
          <c:order val="3"/>
          <c:tx>
            <c:strRef>
              <c:f>'N Rate Response YR'!$N$8</c:f>
              <c:strCache>
                <c:ptCount val="1"/>
                <c:pt idx="0">
                  <c:v>1975</c:v>
                </c:pt>
              </c:strCache>
            </c:strRef>
          </c:tx>
          <c:spPr>
            <a:ln w="63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YR'!$N$9:$N$14</c:f>
              <c:numCache>
                <c:formatCode>General</c:formatCode>
                <c:ptCount val="6"/>
                <c:pt idx="0">
                  <c:v>26.861999999999998</c:v>
                </c:pt>
                <c:pt idx="1">
                  <c:v>34.878300000000003</c:v>
                </c:pt>
                <c:pt idx="2">
                  <c:v>39.718299999999999</c:v>
                </c:pt>
                <c:pt idx="3">
                  <c:v>46.857300000000002</c:v>
                </c:pt>
                <c:pt idx="4">
                  <c:v>51.273800000000001</c:v>
                </c:pt>
                <c:pt idx="5">
                  <c:v>50.547800000000002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D7-409D-9C25-0F2EECC63EB1}"/>
            </c:ext>
          </c:extLst>
        </c:ser>
        <c:ser>
          <c:idx val="4"/>
          <c:order val="4"/>
          <c:tx>
            <c:strRef>
              <c:f>'N Rate Response YR'!$O$8</c:f>
              <c:strCache>
                <c:ptCount val="1"/>
                <c:pt idx="0">
                  <c:v>1976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YR'!$O$9:$O$14</c:f>
              <c:numCache>
                <c:formatCode>General</c:formatCode>
                <c:ptCount val="6"/>
                <c:pt idx="0">
                  <c:v>23.2623</c:v>
                </c:pt>
                <c:pt idx="1">
                  <c:v>27.497299999999999</c:v>
                </c:pt>
                <c:pt idx="2">
                  <c:v>32.064999999999998</c:v>
                </c:pt>
                <c:pt idx="3">
                  <c:v>40.111499999999999</c:v>
                </c:pt>
                <c:pt idx="4">
                  <c:v>44.588500000000003</c:v>
                </c:pt>
                <c:pt idx="5">
                  <c:v>46.7363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D7-409D-9C25-0F2EECC63EB1}"/>
            </c:ext>
          </c:extLst>
        </c:ser>
        <c:ser>
          <c:idx val="5"/>
          <c:order val="5"/>
          <c:tx>
            <c:strRef>
              <c:f>'N Rate Response YR'!$P$8</c:f>
              <c:strCache>
                <c:ptCount val="1"/>
                <c:pt idx="0">
                  <c:v>1977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YR'!$P$9:$P$14</c:f>
              <c:numCache>
                <c:formatCode>General</c:formatCode>
                <c:ptCount val="6"/>
                <c:pt idx="0">
                  <c:v>16.970300000000002</c:v>
                </c:pt>
                <c:pt idx="1">
                  <c:v>26.861999999999998</c:v>
                </c:pt>
                <c:pt idx="2">
                  <c:v>28.1325</c:v>
                </c:pt>
                <c:pt idx="3">
                  <c:v>28.737500000000001</c:v>
                </c:pt>
                <c:pt idx="4">
                  <c:v>29.4938</c:v>
                </c:pt>
                <c:pt idx="5">
                  <c:v>28.828299999999999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D7-409D-9C25-0F2EECC63EB1}"/>
            </c:ext>
          </c:extLst>
        </c:ser>
        <c:ser>
          <c:idx val="6"/>
          <c:order val="6"/>
          <c:tx>
            <c:strRef>
              <c:f>'N Rate Response YR'!$Q$8</c:f>
              <c:strCache>
                <c:ptCount val="1"/>
                <c:pt idx="0">
                  <c:v>1978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YR'!$Q$9:$Q$14</c:f>
              <c:numCache>
                <c:formatCode>General</c:formatCode>
                <c:ptCount val="6"/>
                <c:pt idx="0">
                  <c:v>20.721299999999999</c:v>
                </c:pt>
                <c:pt idx="1">
                  <c:v>26.287299999999998</c:v>
                </c:pt>
                <c:pt idx="2">
                  <c:v>33.637999999999998</c:v>
                </c:pt>
                <c:pt idx="3">
                  <c:v>39.688000000000002</c:v>
                </c:pt>
                <c:pt idx="4">
                  <c:v>44.346499999999999</c:v>
                </c:pt>
                <c:pt idx="5">
                  <c:v>38.568800000000003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D7-409D-9C25-0F2EECC63EB1}"/>
            </c:ext>
          </c:extLst>
        </c:ser>
        <c:ser>
          <c:idx val="7"/>
          <c:order val="7"/>
          <c:tx>
            <c:strRef>
              <c:f>'N Rate Response YR'!$R$8</c:f>
              <c:strCache>
                <c:ptCount val="1"/>
                <c:pt idx="0">
                  <c:v>1979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YR'!$R$9:$R$14</c:f>
              <c:numCache>
                <c:formatCode>General</c:formatCode>
                <c:ptCount val="6"/>
                <c:pt idx="0">
                  <c:v>37.674999999999997</c:v>
                </c:pt>
                <c:pt idx="1">
                  <c:v>44.68</c:v>
                </c:pt>
                <c:pt idx="2">
                  <c:v>35.807499999999997</c:v>
                </c:pt>
                <c:pt idx="3">
                  <c:v>38.357500000000002</c:v>
                </c:pt>
                <c:pt idx="4">
                  <c:v>42.177500000000002</c:v>
                </c:pt>
                <c:pt idx="5">
                  <c:v>39.582500000000003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D7-409D-9C25-0F2EECC63EB1}"/>
            </c:ext>
          </c:extLst>
        </c:ser>
        <c:ser>
          <c:idx val="8"/>
          <c:order val="8"/>
          <c:tx>
            <c:strRef>
              <c:f>'N Rate Response YR'!$S$8</c:f>
              <c:strCache>
                <c:ptCount val="1"/>
                <c:pt idx="0">
                  <c:v>1980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YR'!$S$9:$S$14</c:f>
              <c:numCache>
                <c:formatCode>General</c:formatCode>
                <c:ptCount val="6"/>
                <c:pt idx="0">
                  <c:v>20.842500000000001</c:v>
                </c:pt>
                <c:pt idx="1">
                  <c:v>28.405000000000001</c:v>
                </c:pt>
                <c:pt idx="2">
                  <c:v>37.417499999999997</c:v>
                </c:pt>
                <c:pt idx="3">
                  <c:v>52.302500000000002</c:v>
                </c:pt>
                <c:pt idx="4">
                  <c:v>60.712499999999999</c:v>
                </c:pt>
                <c:pt idx="5">
                  <c:v>55.297499999999999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D7-409D-9C25-0F2EECC63EB1}"/>
            </c:ext>
          </c:extLst>
        </c:ser>
        <c:ser>
          <c:idx val="9"/>
          <c:order val="9"/>
          <c:tx>
            <c:strRef>
              <c:f>'N Rate Response YR'!$T$8</c:f>
              <c:strCache>
                <c:ptCount val="1"/>
                <c:pt idx="0">
                  <c:v>1981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YR'!$T$9:$T$14</c:f>
              <c:numCache>
                <c:formatCode>General</c:formatCode>
                <c:ptCount val="6"/>
                <c:pt idx="0">
                  <c:v>19.5425</c:v>
                </c:pt>
                <c:pt idx="1">
                  <c:v>31.704999999999998</c:v>
                </c:pt>
                <c:pt idx="2">
                  <c:v>32.277500000000003</c:v>
                </c:pt>
                <c:pt idx="3">
                  <c:v>34.905000000000001</c:v>
                </c:pt>
                <c:pt idx="4">
                  <c:v>37.54</c:v>
                </c:pt>
                <c:pt idx="5">
                  <c:v>38.782499999999999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D7-409D-9C25-0F2EECC63EB1}"/>
            </c:ext>
          </c:extLst>
        </c:ser>
        <c:ser>
          <c:idx val="10"/>
          <c:order val="10"/>
          <c:tx>
            <c:strRef>
              <c:f>'N Rate Response YR'!$U$8</c:f>
              <c:strCache>
                <c:ptCount val="1"/>
                <c:pt idx="0">
                  <c:v>1982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YR'!$U$9:$U$14</c:f>
              <c:numCache>
                <c:formatCode>General</c:formatCode>
                <c:ptCount val="6"/>
                <c:pt idx="0">
                  <c:v>27.497499999999999</c:v>
                </c:pt>
                <c:pt idx="1">
                  <c:v>36.057499999999997</c:v>
                </c:pt>
                <c:pt idx="2">
                  <c:v>32.82</c:v>
                </c:pt>
                <c:pt idx="3">
                  <c:v>32.729999999999997</c:v>
                </c:pt>
                <c:pt idx="4">
                  <c:v>29.737500000000001</c:v>
                </c:pt>
                <c:pt idx="5">
                  <c:v>27.8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ED7-409D-9C25-0F2EECC63EB1}"/>
            </c:ext>
          </c:extLst>
        </c:ser>
        <c:ser>
          <c:idx val="11"/>
          <c:order val="11"/>
          <c:tx>
            <c:strRef>
              <c:f>'N Rate Response YR'!$V$8</c:f>
              <c:strCache>
                <c:ptCount val="1"/>
                <c:pt idx="0">
                  <c:v>1983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YR'!$V$9:$V$14</c:f>
              <c:numCache>
                <c:formatCode>General</c:formatCode>
                <c:ptCount val="6"/>
                <c:pt idx="0">
                  <c:v>38.537500000000001</c:v>
                </c:pt>
                <c:pt idx="1">
                  <c:v>48.097499999999997</c:v>
                </c:pt>
                <c:pt idx="2">
                  <c:v>51.545000000000002</c:v>
                </c:pt>
                <c:pt idx="3">
                  <c:v>51.0625</c:v>
                </c:pt>
                <c:pt idx="4">
                  <c:v>47.61</c:v>
                </c:pt>
                <c:pt idx="5">
                  <c:v>37.417499999999997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ED7-409D-9C25-0F2EECC63EB1}"/>
            </c:ext>
          </c:extLst>
        </c:ser>
        <c:ser>
          <c:idx val="12"/>
          <c:order val="12"/>
          <c:tx>
            <c:strRef>
              <c:f>'N Rate Response YR'!$W$8</c:f>
              <c:strCache>
                <c:ptCount val="1"/>
                <c:pt idx="0">
                  <c:v>1984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YR'!$W$9:$W$14</c:f>
              <c:numCache>
                <c:formatCode>General</c:formatCode>
                <c:ptCount val="6"/>
                <c:pt idx="0">
                  <c:v>33.365000000000002</c:v>
                </c:pt>
                <c:pt idx="1">
                  <c:v>43.712499999999999</c:v>
                </c:pt>
                <c:pt idx="2">
                  <c:v>42.56</c:v>
                </c:pt>
                <c:pt idx="3">
                  <c:v>44.6175</c:v>
                </c:pt>
                <c:pt idx="4">
                  <c:v>42.227499999999999</c:v>
                </c:pt>
                <c:pt idx="5">
                  <c:v>40.35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ED7-409D-9C25-0F2EECC63EB1}"/>
            </c:ext>
          </c:extLst>
        </c:ser>
        <c:ser>
          <c:idx val="13"/>
          <c:order val="13"/>
          <c:tx>
            <c:strRef>
              <c:f>'N Rate Response YR'!$X$8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4"/>
            <c:marker>
              <c:symbol val="circle"/>
              <c:size val="5"/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6350" cap="rnd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0ED7-409D-9C25-0F2EECC63EB1}"/>
              </c:ext>
            </c:extLst>
          </c:dPt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YR'!$X$9:$X$14</c:f>
              <c:numCache>
                <c:formatCode>General</c:formatCode>
                <c:ptCount val="6"/>
                <c:pt idx="0">
                  <c:v>20.4175</c:v>
                </c:pt>
                <c:pt idx="1">
                  <c:v>30.4925</c:v>
                </c:pt>
                <c:pt idx="2">
                  <c:v>34.305</c:v>
                </c:pt>
                <c:pt idx="3">
                  <c:v>34.664999999999999</c:v>
                </c:pt>
                <c:pt idx="4">
                  <c:v>33.395000000000003</c:v>
                </c:pt>
                <c:pt idx="5">
                  <c:v>30.22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ED7-409D-9C25-0F2EECC63EB1}"/>
            </c:ext>
          </c:extLst>
        </c:ser>
        <c:ser>
          <c:idx val="14"/>
          <c:order val="14"/>
          <c:tx>
            <c:strRef>
              <c:f>'N Rate Response YR'!$Y$8</c:f>
              <c:strCache>
                <c:ptCount val="1"/>
                <c:pt idx="0">
                  <c:v>1986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YR'!$Y$9:$Y$14</c:f>
              <c:numCache>
                <c:formatCode>General</c:formatCode>
                <c:ptCount val="6"/>
                <c:pt idx="0">
                  <c:v>40.3825</c:v>
                </c:pt>
                <c:pt idx="1">
                  <c:v>42.44</c:v>
                </c:pt>
                <c:pt idx="2">
                  <c:v>43.077500000000001</c:v>
                </c:pt>
                <c:pt idx="3">
                  <c:v>44.467500000000001</c:v>
                </c:pt>
                <c:pt idx="4">
                  <c:v>45.375</c:v>
                </c:pt>
                <c:pt idx="5">
                  <c:v>46.01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ED7-409D-9C25-0F2EECC63EB1}"/>
            </c:ext>
          </c:extLst>
        </c:ser>
        <c:ser>
          <c:idx val="15"/>
          <c:order val="15"/>
          <c:tx>
            <c:strRef>
              <c:f>'N Rate Response YR'!$Z$8</c:f>
              <c:strCache>
                <c:ptCount val="1"/>
                <c:pt idx="0">
                  <c:v>1987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YR'!$Z$9:$Z$14</c:f>
              <c:numCache>
                <c:formatCode>General</c:formatCode>
                <c:ptCount val="6"/>
                <c:pt idx="0">
                  <c:v>30.4925</c:v>
                </c:pt>
                <c:pt idx="1">
                  <c:v>37.055</c:v>
                </c:pt>
                <c:pt idx="2">
                  <c:v>41.112499999999997</c:v>
                </c:pt>
                <c:pt idx="3">
                  <c:v>42.652500000000003</c:v>
                </c:pt>
                <c:pt idx="4">
                  <c:v>42.982500000000002</c:v>
                </c:pt>
                <c:pt idx="5">
                  <c:v>41.502499999999998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ED7-409D-9C25-0F2EECC63EB1}"/>
            </c:ext>
          </c:extLst>
        </c:ser>
        <c:ser>
          <c:idx val="16"/>
          <c:order val="16"/>
          <c:tx>
            <c:strRef>
              <c:f>'N Rate Response YR'!$AA$8</c:f>
              <c:strCache>
                <c:ptCount val="1"/>
                <c:pt idx="0">
                  <c:v>1988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YR'!$AA$9:$AA$14</c:f>
              <c:numCache>
                <c:formatCode>General</c:formatCode>
                <c:ptCount val="6"/>
                <c:pt idx="0">
                  <c:v>27.072500000000002</c:v>
                </c:pt>
                <c:pt idx="1">
                  <c:v>40.957500000000003</c:v>
                </c:pt>
                <c:pt idx="2">
                  <c:v>47.975000000000001</c:v>
                </c:pt>
                <c:pt idx="3">
                  <c:v>57.292499999999997</c:v>
                </c:pt>
                <c:pt idx="4">
                  <c:v>65.067499999999995</c:v>
                </c:pt>
                <c:pt idx="5">
                  <c:v>63.16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ED7-409D-9C25-0F2EECC63EB1}"/>
            </c:ext>
          </c:extLst>
        </c:ser>
        <c:ser>
          <c:idx val="17"/>
          <c:order val="17"/>
          <c:tx>
            <c:strRef>
              <c:f>'N Rate Response YR'!$AB$8</c:f>
              <c:strCache>
                <c:ptCount val="1"/>
                <c:pt idx="0">
                  <c:v>1989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YR'!$AB$9:$AB$14</c:f>
              <c:numCache>
                <c:formatCode>General</c:formatCode>
                <c:ptCount val="6"/>
                <c:pt idx="0">
                  <c:v>18.09</c:v>
                </c:pt>
                <c:pt idx="1">
                  <c:v>34.727499999999999</c:v>
                </c:pt>
                <c:pt idx="2">
                  <c:v>37.51</c:v>
                </c:pt>
                <c:pt idx="3">
                  <c:v>39.534999999999997</c:v>
                </c:pt>
                <c:pt idx="4">
                  <c:v>42.4375</c:v>
                </c:pt>
                <c:pt idx="5">
                  <c:v>40.322499999999998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ED7-409D-9C25-0F2EECC63EB1}"/>
            </c:ext>
          </c:extLst>
        </c:ser>
        <c:ser>
          <c:idx val="18"/>
          <c:order val="18"/>
          <c:tx>
            <c:strRef>
              <c:f>'N Rate Response YR'!$AC$8</c:f>
              <c:strCache>
                <c:ptCount val="1"/>
                <c:pt idx="0">
                  <c:v>1990</c:v>
                </c:pt>
              </c:strCache>
            </c:strRef>
          </c:tx>
          <c:spPr>
            <a:ln w="63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YR'!$AC$9:$AC$14</c:f>
              <c:numCache>
                <c:formatCode>General</c:formatCode>
                <c:ptCount val="6"/>
                <c:pt idx="0">
                  <c:v>26.4375</c:v>
                </c:pt>
                <c:pt idx="1">
                  <c:v>41.832500000000003</c:v>
                </c:pt>
                <c:pt idx="2">
                  <c:v>48.46</c:v>
                </c:pt>
                <c:pt idx="3">
                  <c:v>49.274999999999999</c:v>
                </c:pt>
                <c:pt idx="4">
                  <c:v>48.28</c:v>
                </c:pt>
                <c:pt idx="5">
                  <c:v>43.862499999999997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ED7-409D-9C25-0F2EECC63EB1}"/>
            </c:ext>
          </c:extLst>
        </c:ser>
        <c:ser>
          <c:idx val="19"/>
          <c:order val="19"/>
          <c:tx>
            <c:strRef>
              <c:f>'N Rate Response YR'!$AD$8</c:f>
              <c:strCache>
                <c:ptCount val="1"/>
                <c:pt idx="0">
                  <c:v>1991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YR'!$AD$9:$AD$14</c:f>
              <c:numCache>
                <c:formatCode>General</c:formatCode>
                <c:ptCount val="6"/>
                <c:pt idx="0">
                  <c:v>22.655000000000001</c:v>
                </c:pt>
                <c:pt idx="1">
                  <c:v>27.195</c:v>
                </c:pt>
                <c:pt idx="2">
                  <c:v>28.1325</c:v>
                </c:pt>
                <c:pt idx="3">
                  <c:v>28.98</c:v>
                </c:pt>
                <c:pt idx="4">
                  <c:v>27.83</c:v>
                </c:pt>
                <c:pt idx="5">
                  <c:v>29.49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ED7-409D-9C25-0F2EECC63EB1}"/>
            </c:ext>
          </c:extLst>
        </c:ser>
        <c:ser>
          <c:idx val="20"/>
          <c:order val="20"/>
          <c:tx>
            <c:strRef>
              <c:f>'N Rate Response YR'!$AE$8</c:f>
              <c:strCache>
                <c:ptCount val="1"/>
                <c:pt idx="0">
                  <c:v>1992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YR'!$AE$9:$AE$14</c:f>
              <c:numCache>
                <c:formatCode>General</c:formatCode>
                <c:ptCount val="6"/>
                <c:pt idx="0">
                  <c:v>17.889900000000001</c:v>
                </c:pt>
                <c:pt idx="1">
                  <c:v>27.7302</c:v>
                </c:pt>
                <c:pt idx="2">
                  <c:v>34.5304</c:v>
                </c:pt>
                <c:pt idx="3">
                  <c:v>38.242100000000001</c:v>
                </c:pt>
                <c:pt idx="4">
                  <c:v>41.6785</c:v>
                </c:pt>
                <c:pt idx="5">
                  <c:v>38.747199999999999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ED7-409D-9C25-0F2EECC63EB1}"/>
            </c:ext>
          </c:extLst>
        </c:ser>
        <c:ser>
          <c:idx val="21"/>
          <c:order val="21"/>
          <c:tx>
            <c:strRef>
              <c:f>'N Rate Response YR'!$AF$8</c:f>
              <c:strCache>
                <c:ptCount val="1"/>
                <c:pt idx="0">
                  <c:v>1993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YR'!$AF$9:$AF$14</c:f>
              <c:numCache>
                <c:formatCode>General</c:formatCode>
                <c:ptCount val="6"/>
                <c:pt idx="0">
                  <c:v>17.151800000000001</c:v>
                </c:pt>
                <c:pt idx="1">
                  <c:v>24.439</c:v>
                </c:pt>
                <c:pt idx="2">
                  <c:v>31.6113</c:v>
                </c:pt>
                <c:pt idx="3">
                  <c:v>37.047199999999997</c:v>
                </c:pt>
                <c:pt idx="4">
                  <c:v>43.526699999999998</c:v>
                </c:pt>
                <c:pt idx="5">
                  <c:v>36.318199999999997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ED7-409D-9C25-0F2EECC63EB1}"/>
            </c:ext>
          </c:extLst>
        </c:ser>
        <c:ser>
          <c:idx val="22"/>
          <c:order val="22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ED7-409D-9C25-0F2EECC63EB1}"/>
            </c:ext>
          </c:extLst>
        </c:ser>
        <c:ser>
          <c:idx val="23"/>
          <c:order val="23"/>
          <c:tx>
            <c:strRef>
              <c:f>'N Rate Response YR'!$AH$8</c:f>
              <c:strCache>
                <c:ptCount val="1"/>
                <c:pt idx="0">
                  <c:v>1995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YR'!$AH$9:$AH$14</c:f>
              <c:numCache>
                <c:formatCode>General</c:formatCode>
                <c:ptCount val="6"/>
                <c:pt idx="0">
                  <c:v>29.386299999999999</c:v>
                </c:pt>
                <c:pt idx="1">
                  <c:v>34.151899999999998</c:v>
                </c:pt>
                <c:pt idx="2">
                  <c:v>37.860799999999998</c:v>
                </c:pt>
                <c:pt idx="3">
                  <c:v>41.355899999999998</c:v>
                </c:pt>
                <c:pt idx="4">
                  <c:v>43.472799999999999</c:v>
                </c:pt>
                <c:pt idx="5">
                  <c:v>45.956299999999999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ED7-409D-9C25-0F2EECC63EB1}"/>
            </c:ext>
          </c:extLst>
        </c:ser>
        <c:ser>
          <c:idx val="24"/>
          <c:order val="24"/>
          <c:tx>
            <c:strRef>
              <c:f>'N Rate Response YR'!$AI$8</c:f>
              <c:strCache>
                <c:ptCount val="1"/>
                <c:pt idx="0">
                  <c:v>1996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YR'!$AI$9:$AI$14</c:f>
              <c:numCache>
                <c:formatCode>General</c:formatCode>
                <c:ptCount val="6"/>
                <c:pt idx="0">
                  <c:v>18.0137</c:v>
                </c:pt>
                <c:pt idx="1">
                  <c:v>23.828900000000001</c:v>
                </c:pt>
                <c:pt idx="2">
                  <c:v>27.289200000000001</c:v>
                </c:pt>
                <c:pt idx="3">
                  <c:v>26.554300000000001</c:v>
                </c:pt>
                <c:pt idx="4">
                  <c:v>34.885899999999999</c:v>
                </c:pt>
                <c:pt idx="5">
                  <c:v>38.762900000000002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ED7-409D-9C25-0F2EECC63EB1}"/>
            </c:ext>
          </c:extLst>
        </c:ser>
        <c:ser>
          <c:idx val="25"/>
          <c:order val="25"/>
          <c:tx>
            <c:strRef>
              <c:f>'N Rate Response YR'!$AJ$8</c:f>
              <c:strCache>
                <c:ptCount val="1"/>
                <c:pt idx="0">
                  <c:v>1997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YR'!$AJ$9:$AJ$14</c:f>
              <c:numCache>
                <c:formatCode>General</c:formatCode>
                <c:ptCount val="6"/>
                <c:pt idx="0">
                  <c:v>18.807700000000001</c:v>
                </c:pt>
                <c:pt idx="1">
                  <c:v>28.098400000000002</c:v>
                </c:pt>
                <c:pt idx="2">
                  <c:v>29.164899999999999</c:v>
                </c:pt>
                <c:pt idx="3">
                  <c:v>37.790999999999997</c:v>
                </c:pt>
                <c:pt idx="4">
                  <c:v>44.127000000000002</c:v>
                </c:pt>
                <c:pt idx="5">
                  <c:v>53.1676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ED7-409D-9C25-0F2EECC63EB1}"/>
            </c:ext>
          </c:extLst>
        </c:ser>
        <c:ser>
          <c:idx val="26"/>
          <c:order val="26"/>
          <c:tx>
            <c:strRef>
              <c:f>'N Rate Response YR'!$AK$8</c:f>
              <c:strCache>
                <c:ptCount val="1"/>
                <c:pt idx="0">
                  <c:v>1998</c:v>
                </c:pt>
              </c:strCache>
            </c:strRef>
          </c:tx>
          <c:spPr>
            <a:ln w="63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YR'!$AK$9:$AK$14</c:f>
              <c:numCache>
                <c:formatCode>General</c:formatCode>
                <c:ptCount val="6"/>
                <c:pt idx="0">
                  <c:v>28.463799999999999</c:v>
                </c:pt>
                <c:pt idx="1">
                  <c:v>32.726500000000001</c:v>
                </c:pt>
                <c:pt idx="2">
                  <c:v>41.185600000000001</c:v>
                </c:pt>
                <c:pt idx="3">
                  <c:v>52.240400000000001</c:v>
                </c:pt>
                <c:pt idx="4">
                  <c:v>53.455300000000001</c:v>
                </c:pt>
                <c:pt idx="5">
                  <c:v>56.251800000000003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ED7-409D-9C25-0F2EECC63EB1}"/>
            </c:ext>
          </c:extLst>
        </c:ser>
        <c:ser>
          <c:idx val="27"/>
          <c:order val="27"/>
          <c:tx>
            <c:strRef>
              <c:f>'N Rate Response YR'!$AL$8</c:f>
              <c:strCache>
                <c:ptCount val="1"/>
                <c:pt idx="0">
                  <c:v>1999</c:v>
                </c:pt>
              </c:strCache>
            </c:strRef>
          </c:tx>
          <c:spPr>
            <a:ln w="63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YR'!$AL$9:$AL$14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ED7-409D-9C25-0F2EECC63EB1}"/>
            </c:ext>
          </c:extLst>
        </c:ser>
        <c:ser>
          <c:idx val="28"/>
          <c:order val="28"/>
          <c:tx>
            <c:strRef>
              <c:f>'N Rate Response YR'!$AM$8</c:f>
              <c:strCache>
                <c:ptCount val="1"/>
                <c:pt idx="0">
                  <c:v>2000</c:v>
                </c:pt>
              </c:strCache>
            </c:strRef>
          </c:tx>
          <c:spPr>
            <a:ln w="63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YR'!$AM$9:$AM$14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ED7-409D-9C25-0F2EECC63EB1}"/>
            </c:ext>
          </c:extLst>
        </c:ser>
        <c:ser>
          <c:idx val="29"/>
          <c:order val="29"/>
          <c:tx>
            <c:strRef>
              <c:f>'N Rate Response YR'!$AN$8</c:f>
              <c:strCache>
                <c:ptCount val="1"/>
                <c:pt idx="0">
                  <c:v>2001</c:v>
                </c:pt>
              </c:strCache>
            </c:strRef>
          </c:tx>
          <c:spPr>
            <a:ln w="63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YR'!$AN$9:$AN$14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ED7-409D-9C25-0F2EECC63EB1}"/>
            </c:ext>
          </c:extLst>
        </c:ser>
        <c:ser>
          <c:idx val="30"/>
          <c:order val="30"/>
          <c:tx>
            <c:strRef>
              <c:f>'N Rate Response YR'!$AO$8</c:f>
              <c:strCache>
                <c:ptCount val="1"/>
                <c:pt idx="0">
                  <c:v>2002</c:v>
                </c:pt>
              </c:strCache>
            </c:strRef>
          </c:tx>
          <c:spPr>
            <a:ln w="63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YR'!$AO$9:$AO$14</c:f>
              <c:numCache>
                <c:formatCode>0.00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0ED7-409D-9C25-0F2EECC63EB1}"/>
            </c:ext>
          </c:extLst>
        </c:ser>
        <c:ser>
          <c:idx val="31"/>
          <c:order val="31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63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ED7-409D-9C25-0F2EECC63EB1}"/>
            </c:ext>
          </c:extLst>
        </c:ser>
        <c:ser>
          <c:idx val="32"/>
          <c:order val="32"/>
          <c:tx>
            <c:strRef>
              <c:f>'N Rate Response YR'!$AQ$8</c:f>
              <c:strCache>
                <c:ptCount val="1"/>
                <c:pt idx="0">
                  <c:v>2004</c:v>
                </c:pt>
              </c:strCache>
            </c:strRef>
          </c:tx>
          <c:spPr>
            <a:ln w="63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YR'!$AQ$9:$AQ$14</c:f>
              <c:numCache>
                <c:formatCode>0.00</c:formatCode>
                <c:ptCount val="6"/>
                <c:pt idx="0">
                  <c:v>20.040624999999999</c:v>
                </c:pt>
                <c:pt idx="1">
                  <c:v>28.862004599999999</c:v>
                </c:pt>
                <c:pt idx="2">
                  <c:v>36.092492399999998</c:v>
                </c:pt>
                <c:pt idx="3">
                  <c:v>53.767530499999999</c:v>
                </c:pt>
                <c:pt idx="4">
                  <c:v>56.225343000000002</c:v>
                </c:pt>
                <c:pt idx="5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ED7-409D-9C25-0F2EECC63EB1}"/>
            </c:ext>
          </c:extLst>
        </c:ser>
        <c:ser>
          <c:idx val="33"/>
          <c:order val="33"/>
          <c:tx>
            <c:strRef>
              <c:f>'N Rate Response YR'!$AR$8</c:f>
              <c:strCache>
                <c:ptCount val="1"/>
                <c:pt idx="0">
                  <c:v>2005</c:v>
                </c:pt>
              </c:strCache>
            </c:strRef>
          </c:tx>
          <c:spPr>
            <a:ln w="63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YR'!$AR$9:$AR$14</c:f>
              <c:numCache>
                <c:formatCode>0.00</c:formatCode>
                <c:ptCount val="6"/>
                <c:pt idx="0">
                  <c:v>23.916775000000001</c:v>
                </c:pt>
                <c:pt idx="1">
                  <c:v>28.694932099999999</c:v>
                </c:pt>
                <c:pt idx="2">
                  <c:v>33.319544299999997</c:v>
                </c:pt>
                <c:pt idx="3">
                  <c:v>38.118406299999997</c:v>
                </c:pt>
                <c:pt idx="4">
                  <c:v>38.795962899999999</c:v>
                </c:pt>
                <c:pt idx="5">
                  <c:v>42.7795463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0ED7-409D-9C25-0F2EECC63EB1}"/>
            </c:ext>
          </c:extLst>
        </c:ser>
        <c:ser>
          <c:idx val="34"/>
          <c:order val="34"/>
          <c:tx>
            <c:strRef>
              <c:f>'N Rate Response YR'!$AS$8</c:f>
              <c:strCache>
                <c:ptCount val="1"/>
                <c:pt idx="0">
                  <c:v>2006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YR'!$AS$9:$AS$14</c:f>
              <c:numCache>
                <c:formatCode>0.00</c:formatCode>
                <c:ptCount val="6"/>
                <c:pt idx="0">
                  <c:v>34.4634754</c:v>
                </c:pt>
                <c:pt idx="1">
                  <c:v>38.460653600000001</c:v>
                </c:pt>
                <c:pt idx="2">
                  <c:v>43.103391000000002</c:v>
                </c:pt>
                <c:pt idx="3">
                  <c:v>33.828997100000002</c:v>
                </c:pt>
                <c:pt idx="4">
                  <c:v>40.2958772</c:v>
                </c:pt>
                <c:pt idx="5">
                  <c:v>40.700000000000003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ED7-409D-9C25-0F2EECC63EB1}"/>
            </c:ext>
          </c:extLst>
        </c:ser>
        <c:ser>
          <c:idx val="35"/>
          <c:order val="35"/>
          <c:tx>
            <c:strRef>
              <c:f>'N Rate Response YR'!$AT$8</c:f>
              <c:strCache>
                <c:ptCount val="1"/>
                <c:pt idx="0">
                  <c:v>2007</c:v>
                </c:pt>
              </c:strCache>
            </c:strRef>
          </c:tx>
          <c:spPr>
            <a:ln w="63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YR'!$AT$9:$AT$14</c:f>
              <c:numCache>
                <c:formatCode>0.00</c:formatCode>
                <c:ptCount val="6"/>
                <c:pt idx="0">
                  <c:v>38.729999999999997</c:v>
                </c:pt>
                <c:pt idx="1">
                  <c:v>47.262500000000003</c:v>
                </c:pt>
                <c:pt idx="2">
                  <c:v>51.732500000000002</c:v>
                </c:pt>
                <c:pt idx="3">
                  <c:v>46.542499999999997</c:v>
                </c:pt>
                <c:pt idx="4">
                  <c:v>42.35</c:v>
                </c:pt>
                <c:pt idx="5">
                  <c:v>50.3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ED7-409D-9C25-0F2EECC63EB1}"/>
            </c:ext>
          </c:extLst>
        </c:ser>
        <c:ser>
          <c:idx val="36"/>
          <c:order val="36"/>
          <c:tx>
            <c:strRef>
              <c:f>'N Rate Response YR'!$AU$8</c:f>
              <c:strCache>
                <c:ptCount val="1"/>
                <c:pt idx="0">
                  <c:v>2008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YR'!$AU$9:$AU$14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ED7-409D-9C25-0F2EECC63EB1}"/>
            </c:ext>
          </c:extLst>
        </c:ser>
        <c:ser>
          <c:idx val="37"/>
          <c:order val="37"/>
          <c:tx>
            <c:strRef>
              <c:f>'N Rate Response YR'!$AV$8</c:f>
              <c:strCache>
                <c:ptCount val="1"/>
                <c:pt idx="0">
                  <c:v>2009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YR'!$AV$9:$AV$14</c:f>
              <c:numCache>
                <c:formatCode>0.00</c:formatCode>
                <c:ptCount val="6"/>
                <c:pt idx="0">
                  <c:v>23.14</c:v>
                </c:pt>
                <c:pt idx="1">
                  <c:v>29.647500000000001</c:v>
                </c:pt>
                <c:pt idx="2">
                  <c:v>37.692500000000003</c:v>
                </c:pt>
                <c:pt idx="3">
                  <c:v>43.51</c:v>
                </c:pt>
                <c:pt idx="4">
                  <c:v>57.272500000000001</c:v>
                </c:pt>
                <c:pt idx="5">
                  <c:v>73.034999999999997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ED7-409D-9C25-0F2EECC63EB1}"/>
            </c:ext>
          </c:extLst>
        </c:ser>
        <c:ser>
          <c:idx val="38"/>
          <c:order val="38"/>
          <c:tx>
            <c:strRef>
              <c:f>'N Rate Response YR'!$AW$8</c:f>
              <c:strCache>
                <c:ptCount val="1"/>
                <c:pt idx="0">
                  <c:v>2010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YR'!$AW$9:$AW$14</c:f>
              <c:numCache>
                <c:formatCode>0.00</c:formatCode>
                <c:ptCount val="6"/>
                <c:pt idx="0">
                  <c:v>13.0204874</c:v>
                </c:pt>
                <c:pt idx="1">
                  <c:v>15.384088999999999</c:v>
                </c:pt>
                <c:pt idx="2">
                  <c:v>20.640467399999999</c:v>
                </c:pt>
                <c:pt idx="3">
                  <c:v>23.463007099999999</c:v>
                </c:pt>
                <c:pt idx="4">
                  <c:v>28.530276300000001</c:v>
                </c:pt>
                <c:pt idx="5">
                  <c:v>31.33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ED7-409D-9C25-0F2EECC63EB1}"/>
            </c:ext>
          </c:extLst>
        </c:ser>
        <c:ser>
          <c:idx val="39"/>
          <c:order val="39"/>
          <c:tx>
            <c:strRef>
              <c:f>'N Rate Response YR'!$AX$8</c:f>
              <c:strCache>
                <c:ptCount val="1"/>
                <c:pt idx="0">
                  <c:v>2011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YR'!$AX$9:$AX$14</c:f>
              <c:numCache>
                <c:formatCode>0.00</c:formatCode>
                <c:ptCount val="6"/>
                <c:pt idx="0">
                  <c:v>27.515000000000001</c:v>
                </c:pt>
                <c:pt idx="1">
                  <c:v>30.2925</c:v>
                </c:pt>
                <c:pt idx="2">
                  <c:v>36.29</c:v>
                </c:pt>
                <c:pt idx="3">
                  <c:v>35.262500000000003</c:v>
                </c:pt>
                <c:pt idx="4">
                  <c:v>40.442500000000003</c:v>
                </c:pt>
                <c:pt idx="5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ED7-409D-9C25-0F2EECC63EB1}"/>
            </c:ext>
          </c:extLst>
        </c:ser>
        <c:ser>
          <c:idx val="40"/>
          <c:order val="40"/>
          <c:tx>
            <c:strRef>
              <c:f>'N Rate Response YR'!$AY$8</c:f>
              <c:strCache>
                <c:ptCount val="1"/>
                <c:pt idx="0">
                  <c:v>2012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YR'!$AY$9:$AY$14</c:f>
              <c:numCache>
                <c:formatCode>0.00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ED7-409D-9C25-0F2EECC63EB1}"/>
            </c:ext>
          </c:extLst>
        </c:ser>
        <c:ser>
          <c:idx val="41"/>
          <c:order val="41"/>
          <c:tx>
            <c:strRef>
              <c:f>'N Rate Response YR'!$AZ$8</c:f>
              <c:strCache>
                <c:ptCount val="1"/>
                <c:pt idx="0">
                  <c:v>2013</c:v>
                </c:pt>
              </c:strCache>
            </c:strRef>
          </c:tx>
          <c:spPr>
            <a:ln w="635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  <a:lumOff val="30000"/>
                </a:schemeClr>
              </a:solidFill>
              <a:ln w="9525">
                <a:solidFill>
                  <a:schemeClr val="accent6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YR'!$AZ$9:$AZ$14</c:f>
              <c:numCache>
                <c:formatCode>0.00</c:formatCode>
                <c:ptCount val="6"/>
                <c:pt idx="0">
                  <c:v>23.0102197</c:v>
                </c:pt>
                <c:pt idx="1">
                  <c:v>28.053913300000001</c:v>
                </c:pt>
                <c:pt idx="2">
                  <c:v>35.5309423</c:v>
                </c:pt>
                <c:pt idx="3">
                  <c:v>40.0566891</c:v>
                </c:pt>
                <c:pt idx="4">
                  <c:v>38.100177600000002</c:v>
                </c:pt>
                <c:pt idx="5">
                  <c:v>39.880000000000003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ED7-409D-9C25-0F2EECC63EB1}"/>
            </c:ext>
          </c:extLst>
        </c:ser>
        <c:ser>
          <c:idx val="42"/>
          <c:order val="42"/>
          <c:tx>
            <c:strRef>
              <c:f>'N Rate Response YR'!$BA$8</c:f>
              <c:strCache>
                <c:ptCount val="1"/>
                <c:pt idx="0">
                  <c:v>2014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YR'!$BA$9:$BA$14</c:f>
              <c:numCache>
                <c:formatCode>0.00</c:formatCode>
                <c:ptCount val="6"/>
                <c:pt idx="0">
                  <c:v>29.798127399999998</c:v>
                </c:pt>
                <c:pt idx="1">
                  <c:v>31.3245662</c:v>
                </c:pt>
                <c:pt idx="2">
                  <c:v>27.846269299999999</c:v>
                </c:pt>
                <c:pt idx="3">
                  <c:v>25.885349399999999</c:v>
                </c:pt>
                <c:pt idx="4">
                  <c:v>27.2862735</c:v>
                </c:pt>
                <c:pt idx="5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ED7-409D-9C25-0F2EECC63EB1}"/>
            </c:ext>
          </c:extLst>
        </c:ser>
        <c:ser>
          <c:idx val="43"/>
          <c:order val="43"/>
          <c:tx>
            <c:strRef>
              <c:f>'N Rate Response YR'!$BB$8</c:f>
              <c:strCache>
                <c:ptCount val="1"/>
                <c:pt idx="0">
                  <c:v>2015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YR'!$BB$9:$BB$14</c:f>
              <c:numCache>
                <c:formatCode>0.00</c:formatCode>
                <c:ptCount val="6"/>
                <c:pt idx="0">
                  <c:v>28.515000000000001</c:v>
                </c:pt>
                <c:pt idx="1">
                  <c:v>34.177500000000002</c:v>
                </c:pt>
                <c:pt idx="2">
                  <c:v>32.770000000000003</c:v>
                </c:pt>
                <c:pt idx="3">
                  <c:v>39.1325</c:v>
                </c:pt>
                <c:pt idx="4">
                  <c:v>43.24</c:v>
                </c:pt>
                <c:pt idx="5">
                  <c:v>40.090000000000003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ED7-409D-9C25-0F2EECC63EB1}"/>
            </c:ext>
          </c:extLst>
        </c:ser>
        <c:ser>
          <c:idx val="44"/>
          <c:order val="44"/>
          <c:tx>
            <c:strRef>
              <c:f>'N Rate Response YR'!$BC$8</c:f>
              <c:strCache>
                <c:ptCount val="1"/>
                <c:pt idx="0">
                  <c:v>2016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YR'!$BC$9:$BC$14</c:f>
              <c:numCache>
                <c:formatCode>0.00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ED7-409D-9C25-0F2EECC63EB1}"/>
            </c:ext>
          </c:extLst>
        </c:ser>
        <c:ser>
          <c:idx val="45"/>
          <c:order val="45"/>
          <c:tx>
            <c:strRef>
              <c:f>'N Rate Response YR'!$BD$8</c:f>
              <c:strCache>
                <c:ptCount val="1"/>
                <c:pt idx="0">
                  <c:v>2017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</a:schemeClr>
              </a:solidFill>
              <a:ln w="9525">
                <a:solidFill>
                  <a:schemeClr val="accent4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YR'!$BD$9:$BD$14</c:f>
              <c:numCache>
                <c:formatCode>0.00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ED7-409D-9C25-0F2EECC63EB1}"/>
            </c:ext>
          </c:extLst>
        </c:ser>
        <c:ser>
          <c:idx val="46"/>
          <c:order val="46"/>
          <c:tx>
            <c:strRef>
              <c:f>'N Rate Response YR'!$BE$8</c:f>
              <c:strCache>
                <c:ptCount val="1"/>
                <c:pt idx="0">
                  <c:v>2018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</a:schemeClr>
              </a:solidFill>
              <a:ln w="9525">
                <a:solidFill>
                  <a:schemeClr val="accent5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YR'!$BE$9:$BE$14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0ED7-409D-9C25-0F2EECC63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014623"/>
        <c:axId val="542040831"/>
      </c:scatterChart>
      <c:valAx>
        <c:axId val="542014623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 Rate,</a:t>
                </a:r>
                <a:r>
                  <a:rPr lang="en-US" baseline="0"/>
                  <a:t> lb/ac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40831"/>
        <c:crosses val="autoZero"/>
        <c:crossBetween val="midCat"/>
      </c:valAx>
      <c:valAx>
        <c:axId val="542040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146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Evironment</a:t>
            </a:r>
            <a:r>
              <a:rPr lang="en-US" baseline="0"/>
              <a:t> Means versus N Rate Slope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'Var,  Mgmt,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206189851268594"/>
                  <c:y val="3.199074074074074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Dates'!$S$14:$S$33</c:f>
              <c:numCache>
                <c:formatCode>General</c:formatCode>
                <c:ptCount val="20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  <c:pt idx="18">
                  <c:v>50.53514581666667</c:v>
                </c:pt>
                <c:pt idx="19">
                  <c:v>29.013333333333335</c:v>
                </c:pt>
              </c:numCache>
            </c:numRef>
          </c:xVal>
          <c:yVal>
            <c:numRef>
              <c:f>'Var,  Mgmt, Dates'!$X$14:$X$33</c:f>
              <c:numCache>
                <c:formatCode>General</c:formatCode>
                <c:ptCount val="20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  <c:pt idx="18">
                  <c:v>0.64219999999999999</c:v>
                </c:pt>
                <c:pt idx="19">
                  <c:v>4.3900000000000002E-2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1999</a:t>
            </a:r>
          </a:p>
        </c:rich>
      </c:tx>
      <c:layout>
        <c:manualLayout>
          <c:xMode val="edge"/>
          <c:yMode val="edge"/>
          <c:x val="0.15135411198600177"/>
          <c:y val="5.0925925925925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824031423155438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'502_NDVI_Final 2009_2016'!$D$4</c:f>
              <c:strCache>
                <c:ptCount val="1"/>
                <c:pt idx="0">
                  <c:v>502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'502_NDVI_Final 2009_2016'!$H$4:$H$59</c:f>
              <c:numCache>
                <c:formatCode>General</c:formatCode>
                <c:ptCount val="56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</c:numCache>
            </c:numRef>
          </c:xVal>
          <c:yVal>
            <c:numRef>
              <c:f>'502_NDVI_Final 2009_2016'!$I$4:$I$59</c:f>
              <c:numCache>
                <c:formatCode>General</c:formatCode>
                <c:ptCount val="5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E2-4015-B012-60A442B9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'502_NDVI_Final 2009_2016'!$X$3</c:f>
              <c:strCache>
                <c:ptCount val="1"/>
                <c:pt idx="0">
                  <c:v>INSEY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'502_NDVI_Final 2009_2016'!$W$4:$W$1879</c:f>
              <c:numCache>
                <c:formatCode>General</c:formatCode>
                <c:ptCount val="187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  <c:pt idx="56">
                  <c:v>1337.1659239024389</c:v>
                </c:pt>
                <c:pt idx="57">
                  <c:v>1277.471016585366</c:v>
                </c:pt>
                <c:pt idx="58">
                  <c:v>2817.5996253658541</c:v>
                </c:pt>
                <c:pt idx="59">
                  <c:v>2053.504811707317</c:v>
                </c:pt>
                <c:pt idx="60">
                  <c:v>2650.4538848780489</c:v>
                </c:pt>
                <c:pt idx="61">
                  <c:v>3044.4402731707319</c:v>
                </c:pt>
                <c:pt idx="62">
                  <c:v>2889.2335141463409</c:v>
                </c:pt>
                <c:pt idx="63">
                  <c:v>1707.2743492682926</c:v>
                </c:pt>
                <c:pt idx="64">
                  <c:v>2674.3318478048777</c:v>
                </c:pt>
                <c:pt idx="65">
                  <c:v>2769.8436995121947</c:v>
                </c:pt>
                <c:pt idx="66">
                  <c:v>3020.5623102439022</c:v>
                </c:pt>
                <c:pt idx="67">
                  <c:v>2901.1724956097564</c:v>
                </c:pt>
                <c:pt idx="68">
                  <c:v>2996.6843473170734</c:v>
                </c:pt>
                <c:pt idx="69">
                  <c:v>2363.9183297560976</c:v>
                </c:pt>
                <c:pt idx="70">
                  <c:v>1038.6913873170733</c:v>
                </c:pt>
                <c:pt idx="71">
                  <c:v>1552.0675902439025</c:v>
                </c:pt>
                <c:pt idx="72">
                  <c:v>1743.0912936585366</c:v>
                </c:pt>
                <c:pt idx="73">
                  <c:v>2435.5522185365853</c:v>
                </c:pt>
                <c:pt idx="74">
                  <c:v>2829.5386068292682</c:v>
                </c:pt>
                <c:pt idx="75">
                  <c:v>3295.1588839024394</c:v>
                </c:pt>
                <c:pt idx="76">
                  <c:v>2650.4538848780489</c:v>
                </c:pt>
                <c:pt idx="77">
                  <c:v>2017.6878673170729</c:v>
                </c:pt>
                <c:pt idx="78">
                  <c:v>3080.2572175609753</c:v>
                </c:pt>
                <c:pt idx="79">
                  <c:v>2877.2945326829267</c:v>
                </c:pt>
                <c:pt idx="80">
                  <c:v>2614.6369404878051</c:v>
                </c:pt>
                <c:pt idx="81">
                  <c:v>3116.0741619512196</c:v>
                </c:pt>
                <c:pt idx="82">
                  <c:v>2220.6505521951217</c:v>
                </c:pt>
                <c:pt idx="83">
                  <c:v>3044.4402731707319</c:v>
                </c:pt>
                <c:pt idx="84">
                  <c:v>1492.3726829268294</c:v>
                </c:pt>
                <c:pt idx="85">
                  <c:v>1444.6167570731704</c:v>
                </c:pt>
                <c:pt idx="86">
                  <c:v>2029.6268487804875</c:v>
                </c:pt>
                <c:pt idx="87">
                  <c:v>2507.1861073170735</c:v>
                </c:pt>
                <c:pt idx="88">
                  <c:v>2519.1250887804881</c:v>
                </c:pt>
                <c:pt idx="89">
                  <c:v>3665.267309268293</c:v>
                </c:pt>
                <c:pt idx="90">
                  <c:v>3068.3182360975616</c:v>
                </c:pt>
                <c:pt idx="91">
                  <c:v>3020.5623102439022</c:v>
                </c:pt>
                <c:pt idx="92">
                  <c:v>2566.8810146341461</c:v>
                </c:pt>
                <c:pt idx="93">
                  <c:v>3283.2199024390243</c:v>
                </c:pt>
                <c:pt idx="94">
                  <c:v>3259.3419395121955</c:v>
                </c:pt>
                <c:pt idx="95">
                  <c:v>2399.7352741463419</c:v>
                </c:pt>
                <c:pt idx="96">
                  <c:v>2232.5895336585368</c:v>
                </c:pt>
                <c:pt idx="97">
                  <c:v>2304.2234224390245</c:v>
                </c:pt>
                <c:pt idx="98">
                  <c:v>1635.6404604878051</c:v>
                </c:pt>
                <c:pt idx="99">
                  <c:v>2232.5895336585368</c:v>
                </c:pt>
                <c:pt idx="100">
                  <c:v>2268.4064780487806</c:v>
                </c:pt>
                <c:pt idx="101">
                  <c:v>2722.0877736585371</c:v>
                </c:pt>
                <c:pt idx="102">
                  <c:v>3175.7690692682932</c:v>
                </c:pt>
                <c:pt idx="103">
                  <c:v>2865.3555512195121</c:v>
                </c:pt>
                <c:pt idx="104">
                  <c:v>1981.8709229268297</c:v>
                </c:pt>
                <c:pt idx="105">
                  <c:v>3056.3792546341465</c:v>
                </c:pt>
                <c:pt idx="106">
                  <c:v>3151.891106341463</c:v>
                </c:pt>
                <c:pt idx="107">
                  <c:v>3020.5623102439022</c:v>
                </c:pt>
                <c:pt idx="108">
                  <c:v>2901.1724956097564</c:v>
                </c:pt>
                <c:pt idx="109">
                  <c:v>2638.5149034146343</c:v>
                </c:pt>
                <c:pt idx="110">
                  <c:v>2590.7589775609754</c:v>
                </c:pt>
                <c:pt idx="111">
                  <c:v>3056.3792546341465</c:v>
                </c:pt>
                <c:pt idx="112">
                  <c:v>1336.1524987317073</c:v>
                </c:pt>
                <c:pt idx="113">
                  <c:v>1470.1050942439022</c:v>
                </c:pt>
                <c:pt idx="114">
                  <c:v>1918.7886766829276</c:v>
                </c:pt>
                <c:pt idx="115">
                  <c:v>2390.3645619512199</c:v>
                </c:pt>
                <c:pt idx="116">
                  <c:v>1722.2952538536586</c:v>
                </c:pt>
                <c:pt idx="117">
                  <c:v>2096.7072655609759</c:v>
                </c:pt>
                <c:pt idx="118">
                  <c:v>1875.5168101463416</c:v>
                </c:pt>
                <c:pt idx="119">
                  <c:v>1333.1399882926828</c:v>
                </c:pt>
                <c:pt idx="120">
                  <c:v>1904.9339051707316</c:v>
                </c:pt>
                <c:pt idx="121">
                  <c:v>2179.0029424390245</c:v>
                </c:pt>
                <c:pt idx="122">
                  <c:v>2502.3272195121954</c:v>
                </c:pt>
                <c:pt idx="123">
                  <c:v>2015.7443121951219</c:v>
                </c:pt>
                <c:pt idx="124">
                  <c:v>2434.1084347317078</c:v>
                </c:pt>
                <c:pt idx="125">
                  <c:v>2057.9472234146338</c:v>
                </c:pt>
                <c:pt idx="126">
                  <c:v>1269.6273834146341</c:v>
                </c:pt>
                <c:pt idx="127">
                  <c:v>2003.5276799999999</c:v>
                </c:pt>
                <c:pt idx="128">
                  <c:v>1619.9254290731712</c:v>
                </c:pt>
                <c:pt idx="129">
                  <c:v>1548.0416546341464</c:v>
                </c:pt>
                <c:pt idx="130">
                  <c:v>1922.2454282926833</c:v>
                </c:pt>
                <c:pt idx="131">
                  <c:v>1386.865404878049</c:v>
                </c:pt>
                <c:pt idx="132">
                  <c:v>564.74158829268299</c:v>
                </c:pt>
                <c:pt idx="133">
                  <c:v>1527.0512593170733</c:v>
                </c:pt>
                <c:pt idx="134">
                  <c:v>1238.3083808780489</c:v>
                </c:pt>
                <c:pt idx="135">
                  <c:v>1956.8823570731709</c:v>
                </c:pt>
                <c:pt idx="136">
                  <c:v>2196.1339925853658</c:v>
                </c:pt>
                <c:pt idx="137">
                  <c:v>1061.6392202926829</c:v>
                </c:pt>
                <c:pt idx="138">
                  <c:v>1757.3208936585365</c:v>
                </c:pt>
                <c:pt idx="139">
                  <c:v>1749.1996097560975</c:v>
                </c:pt>
                <c:pt idx="140">
                  <c:v>1092.000327804878</c:v>
                </c:pt>
                <c:pt idx="141">
                  <c:v>1929.2005791219513</c:v>
                </c:pt>
                <c:pt idx="142">
                  <c:v>1019.2003059512193</c:v>
                </c:pt>
                <c:pt idx="143">
                  <c:v>1448.0873912195127</c:v>
                </c:pt>
                <c:pt idx="144">
                  <c:v>2124.6528117073176</c:v>
                </c:pt>
                <c:pt idx="145">
                  <c:v>1775.3959562926832</c:v>
                </c:pt>
                <c:pt idx="146">
                  <c:v>1366.8329045853661</c:v>
                </c:pt>
                <c:pt idx="147">
                  <c:v>1574.2796487804876</c:v>
                </c:pt>
                <c:pt idx="148">
                  <c:v>1944.6518423414634</c:v>
                </c:pt>
                <c:pt idx="149">
                  <c:v>2022.6161678048782</c:v>
                </c:pt>
                <c:pt idx="150">
                  <c:v>1832.133883317073</c:v>
                </c:pt>
                <c:pt idx="151">
                  <c:v>2339.054706731707</c:v>
                </c:pt>
                <c:pt idx="152">
                  <c:v>1998.9742079999999</c:v>
                </c:pt>
                <c:pt idx="153">
                  <c:v>1894.0361139512195</c:v>
                </c:pt>
                <c:pt idx="154">
                  <c:v>1319.2990993170736</c:v>
                </c:pt>
                <c:pt idx="155">
                  <c:v>1995.128745365854</c:v>
                </c:pt>
                <c:pt idx="157">
                  <c:v>1997.0861830243907</c:v>
                </c:pt>
                <c:pt idx="158">
                  <c:v>1740.1620784390248</c:v>
                </c:pt>
                <c:pt idx="159">
                  <c:v>1649.2453463414638</c:v>
                </c:pt>
                <c:pt idx="160">
                  <c:v>1881.8888944390244</c:v>
                </c:pt>
                <c:pt idx="161">
                  <c:v>1560.3276995121951</c:v>
                </c:pt>
                <c:pt idx="162">
                  <c:v>1651.1194887804879</c:v>
                </c:pt>
                <c:pt idx="163">
                  <c:v>2279.3181518048777</c:v>
                </c:pt>
                <c:pt idx="164">
                  <c:v>1970.7648936585363</c:v>
                </c:pt>
                <c:pt idx="165">
                  <c:v>1873.3927820487804</c:v>
                </c:pt>
                <c:pt idx="166">
                  <c:v>1872.0600585365853</c:v>
                </c:pt>
                <c:pt idx="167">
                  <c:v>1976.2068479999996</c:v>
                </c:pt>
                <c:pt idx="168">
                  <c:v>2113.4773697560981</c:v>
                </c:pt>
                <c:pt idx="169">
                  <c:v>2174.3522926829269</c:v>
                </c:pt>
                <c:pt idx="170">
                  <c:v>3552.9575882926815</c:v>
                </c:pt>
                <c:pt idx="171">
                  <c:v>2901.9221525853668</c:v>
                </c:pt>
                <c:pt idx="172">
                  <c:v>2798.0530138536592</c:v>
                </c:pt>
                <c:pt idx="173">
                  <c:v>3059.2251746341472</c:v>
                </c:pt>
                <c:pt idx="174">
                  <c:v>3075.0929139512205</c:v>
                </c:pt>
                <c:pt idx="175">
                  <c:v>1791.7634669268293</c:v>
                </c:pt>
                <c:pt idx="176">
                  <c:v>2735.3594786341459</c:v>
                </c:pt>
                <c:pt idx="177">
                  <c:v>3231.1603902439024</c:v>
                </c:pt>
                <c:pt idx="178">
                  <c:v>3343.5534064390245</c:v>
                </c:pt>
                <c:pt idx="179">
                  <c:v>3020.5623102439022</c:v>
                </c:pt>
                <c:pt idx="180">
                  <c:v>3677.2062907317077</c:v>
                </c:pt>
                <c:pt idx="181">
                  <c:v>2951.7743414634147</c:v>
                </c:pt>
                <c:pt idx="182">
                  <c:v>1692.3228573658537</c:v>
                </c:pt>
                <c:pt idx="183">
                  <c:v>2561.9804792195118</c:v>
                </c:pt>
                <c:pt idx="184">
                  <c:v>3166.2178840975612</c:v>
                </c:pt>
                <c:pt idx="185">
                  <c:v>2500.6890801951222</c:v>
                </c:pt>
                <c:pt idx="186">
                  <c:v>3578.3626302439025</c:v>
                </c:pt>
                <c:pt idx="187">
                  <c:v>3162.6361896585372</c:v>
                </c:pt>
                <c:pt idx="188">
                  <c:v>2650.7870657560979</c:v>
                </c:pt>
                <c:pt idx="189">
                  <c:v>2364.5291613658542</c:v>
                </c:pt>
                <c:pt idx="190">
                  <c:v>2660.2410731707314</c:v>
                </c:pt>
                <c:pt idx="191">
                  <c:v>3076.3006946341461</c:v>
                </c:pt>
                <c:pt idx="192">
                  <c:v>3249.7629892682926</c:v>
                </c:pt>
                <c:pt idx="193">
                  <c:v>2852.5697350243904</c:v>
                </c:pt>
                <c:pt idx="194">
                  <c:v>2464.5667200000003</c:v>
                </c:pt>
                <c:pt idx="195">
                  <c:v>3157.1109400975606</c:v>
                </c:pt>
                <c:pt idx="196">
                  <c:v>2517.9589557073168</c:v>
                </c:pt>
                <c:pt idx="197">
                  <c:v>2599.5049756097555</c:v>
                </c:pt>
                <c:pt idx="198">
                  <c:v>2834.8695008780492</c:v>
                </c:pt>
                <c:pt idx="199">
                  <c:v>3470.412025756098</c:v>
                </c:pt>
                <c:pt idx="200">
                  <c:v>3302.2389775609763</c:v>
                </c:pt>
                <c:pt idx="201">
                  <c:v>2366.6670720000002</c:v>
                </c:pt>
                <c:pt idx="202">
                  <c:v>2613.9705787317075</c:v>
                </c:pt>
                <c:pt idx="203">
                  <c:v>2568.921747512195</c:v>
                </c:pt>
                <c:pt idx="204">
                  <c:v>3344.9694251707319</c:v>
                </c:pt>
                <c:pt idx="205">
                  <c:v>3038.4985475121957</c:v>
                </c:pt>
                <c:pt idx="206">
                  <c:v>3079.8407414634144</c:v>
                </c:pt>
                <c:pt idx="207">
                  <c:v>3003.9171488780489</c:v>
                </c:pt>
                <c:pt idx="208">
                  <c:v>2750.5747387317074</c:v>
                </c:pt>
                <c:pt idx="209">
                  <c:v>3257.2595590243905</c:v>
                </c:pt>
                <c:pt idx="210">
                  <c:v>2336.3753771707316</c:v>
                </c:pt>
                <c:pt idx="211">
                  <c:v>2448.1297966829266</c:v>
                </c:pt>
                <c:pt idx="212">
                  <c:v>3025.7821440000002</c:v>
                </c:pt>
                <c:pt idx="213">
                  <c:v>4054.3948097560979</c:v>
                </c:pt>
                <c:pt idx="214">
                  <c:v>2311.5672842926833</c:v>
                </c:pt>
                <c:pt idx="215">
                  <c:v>2848.6965073170736</c:v>
                </c:pt>
                <c:pt idx="216">
                  <c:v>3464.6646556097567</c:v>
                </c:pt>
                <c:pt idx="217">
                  <c:v>2909.8213159024385</c:v>
                </c:pt>
                <c:pt idx="218">
                  <c:v>3083.3807882926835</c:v>
                </c:pt>
                <c:pt idx="219">
                  <c:v>2965.865116097561</c:v>
                </c:pt>
                <c:pt idx="220">
                  <c:v>3450.0879921951228</c:v>
                </c:pt>
                <c:pt idx="221">
                  <c:v>3381.3277884878048</c:v>
                </c:pt>
                <c:pt idx="222">
                  <c:v>2281.0673514146347</c:v>
                </c:pt>
                <c:pt idx="223">
                  <c:v>3466.1639695609761</c:v>
                </c:pt>
                <c:pt idx="224">
                  <c:v>2008.0097560975619</c:v>
                </c:pt>
                <c:pt idx="225">
                  <c:v>2156.7512195121958</c:v>
                </c:pt>
                <c:pt idx="226">
                  <c:v>3625.5731707317086</c:v>
                </c:pt>
                <c:pt idx="227">
                  <c:v>3383.8682926829274</c:v>
                </c:pt>
                <c:pt idx="228">
                  <c:v>4834.0975609756106</c:v>
                </c:pt>
                <c:pt idx="229">
                  <c:v>5429.0634146341472</c:v>
                </c:pt>
                <c:pt idx="230">
                  <c:v>5968.2512195121963</c:v>
                </c:pt>
                <c:pt idx="231">
                  <c:v>4722.5414634146346</c:v>
                </c:pt>
                <c:pt idx="232">
                  <c:v>4927.0609756097574</c:v>
                </c:pt>
                <c:pt idx="233">
                  <c:v>5596.3975609756117</c:v>
                </c:pt>
                <c:pt idx="234">
                  <c:v>4908.4682926829273</c:v>
                </c:pt>
                <c:pt idx="235">
                  <c:v>6581.8097560975621</c:v>
                </c:pt>
                <c:pt idx="236">
                  <c:v>4796.9121951219522</c:v>
                </c:pt>
                <c:pt idx="237">
                  <c:v>5150.1731707317085</c:v>
                </c:pt>
                <c:pt idx="238">
                  <c:v>1524.6000000000001</c:v>
                </c:pt>
                <c:pt idx="239">
                  <c:v>2658.753658536586</c:v>
                </c:pt>
                <c:pt idx="240">
                  <c:v>2974.8292682926835</c:v>
                </c:pt>
                <c:pt idx="241">
                  <c:v>4945.6536585365866</c:v>
                </c:pt>
                <c:pt idx="242">
                  <c:v>4703.9487804878063</c:v>
                </c:pt>
                <c:pt idx="243">
                  <c:v>6637.5878048780514</c:v>
                </c:pt>
                <c:pt idx="244">
                  <c:v>5707.9536585365868</c:v>
                </c:pt>
                <c:pt idx="245">
                  <c:v>4982.839024390245</c:v>
                </c:pt>
                <c:pt idx="246">
                  <c:v>6079.8073170731732</c:v>
                </c:pt>
                <c:pt idx="247">
                  <c:v>6526.0317073170745</c:v>
                </c:pt>
                <c:pt idx="248">
                  <c:v>5856.6951219512212</c:v>
                </c:pt>
                <c:pt idx="249">
                  <c:v>6563.217073170732</c:v>
                </c:pt>
                <c:pt idx="250">
                  <c:v>5224.5439024390244</c:v>
                </c:pt>
                <c:pt idx="251">
                  <c:v>6433.0682926829286</c:v>
                </c:pt>
                <c:pt idx="252">
                  <c:v>2156.7512195121958</c:v>
                </c:pt>
                <c:pt idx="253">
                  <c:v>2602.975609756098</c:v>
                </c:pt>
                <c:pt idx="254">
                  <c:v>4239.131707317074</c:v>
                </c:pt>
                <c:pt idx="255">
                  <c:v>5001.4317073170741</c:v>
                </c:pt>
                <c:pt idx="256">
                  <c:v>4927.0609756097574</c:v>
                </c:pt>
                <c:pt idx="257">
                  <c:v>6172.77073170732</c:v>
                </c:pt>
                <c:pt idx="258">
                  <c:v>5763.7317073170743</c:v>
                </c:pt>
                <c:pt idx="259">
                  <c:v>6154.1780487804899</c:v>
                </c:pt>
                <c:pt idx="260">
                  <c:v>4871.2829268292689</c:v>
                </c:pt>
                <c:pt idx="261">
                  <c:v>6451.6609756097578</c:v>
                </c:pt>
                <c:pt idx="262">
                  <c:v>5838.1024390243911</c:v>
                </c:pt>
                <c:pt idx="263">
                  <c:v>5280.3219512195137</c:v>
                </c:pt>
                <c:pt idx="264">
                  <c:v>4834.0975609756106</c:v>
                </c:pt>
                <c:pt idx="265">
                  <c:v>5931.0658536585379</c:v>
                </c:pt>
                <c:pt idx="266">
                  <c:v>2472.8268292682933</c:v>
                </c:pt>
                <c:pt idx="267">
                  <c:v>3235.1268292682926</c:v>
                </c:pt>
                <c:pt idx="268">
                  <c:v>3867.2780487804889</c:v>
                </c:pt>
                <c:pt idx="269">
                  <c:v>4889.875609756099</c:v>
                </c:pt>
                <c:pt idx="270">
                  <c:v>5893.8804878048795</c:v>
                </c:pt>
                <c:pt idx="271">
                  <c:v>5745.1390243902451</c:v>
                </c:pt>
                <c:pt idx="272">
                  <c:v>6302.9195121951234</c:v>
                </c:pt>
                <c:pt idx="273">
                  <c:v>5503.4341463414639</c:v>
                </c:pt>
                <c:pt idx="274">
                  <c:v>6302.9195121951234</c:v>
                </c:pt>
                <c:pt idx="275">
                  <c:v>5986.8439024390273</c:v>
                </c:pt>
                <c:pt idx="276">
                  <c:v>6024.0292682926847</c:v>
                </c:pt>
                <c:pt idx="277">
                  <c:v>6730.5512195121973</c:v>
                </c:pt>
                <c:pt idx="278">
                  <c:v>4592.3926829268294</c:v>
                </c:pt>
                <c:pt idx="279">
                  <c:v>6451.6609756097578</c:v>
                </c:pt>
                <c:pt idx="280">
                  <c:v>1937.3575609756103</c:v>
                </c:pt>
                <c:pt idx="281">
                  <c:v>1065.9804878048783</c:v>
                </c:pt>
                <c:pt idx="282">
                  <c:v>1740.2751219512202</c:v>
                </c:pt>
                <c:pt idx="283">
                  <c:v>1760.1073170731711</c:v>
                </c:pt>
                <c:pt idx="284">
                  <c:v>3076.4692682926834</c:v>
                </c:pt>
                <c:pt idx="285">
                  <c:v>3148.3609756097567</c:v>
                </c:pt>
                <c:pt idx="286">
                  <c:v>4355.6458536585378</c:v>
                </c:pt>
                <c:pt idx="287">
                  <c:v>4075.5160975609765</c:v>
                </c:pt>
                <c:pt idx="288">
                  <c:v>3605.7409756097568</c:v>
                </c:pt>
                <c:pt idx="289">
                  <c:v>3478.0712195121951</c:v>
                </c:pt>
                <c:pt idx="290">
                  <c:v>3551.202439024391</c:v>
                </c:pt>
                <c:pt idx="291">
                  <c:v>3915.6190243902447</c:v>
                </c:pt>
                <c:pt idx="292">
                  <c:v>3585.9087804878059</c:v>
                </c:pt>
                <c:pt idx="293">
                  <c:v>3782.9912195121965</c:v>
                </c:pt>
                <c:pt idx="294">
                  <c:v>1281.6556097560979</c:v>
                </c:pt>
                <c:pt idx="295">
                  <c:v>1349.8287804878053</c:v>
                </c:pt>
                <c:pt idx="296">
                  <c:v>1594.0126829268295</c:v>
                </c:pt>
                <c:pt idx="297">
                  <c:v>2629.0053658536594</c:v>
                </c:pt>
                <c:pt idx="298">
                  <c:v>3397.5029268292697</c:v>
                </c:pt>
                <c:pt idx="299">
                  <c:v>4270.1195121951232</c:v>
                </c:pt>
                <c:pt idx="300">
                  <c:v>3982.5526829268301</c:v>
                </c:pt>
                <c:pt idx="301">
                  <c:v>4141.2102439024402</c:v>
                </c:pt>
                <c:pt idx="302">
                  <c:v>4182.1141463414651</c:v>
                </c:pt>
                <c:pt idx="303">
                  <c:v>3830.0926829268301</c:v>
                </c:pt>
                <c:pt idx="304">
                  <c:v>4420.1004878048789</c:v>
                </c:pt>
                <c:pt idx="305">
                  <c:v>4682.8770731707327</c:v>
                </c:pt>
                <c:pt idx="306">
                  <c:v>3685.0697560975618</c:v>
                </c:pt>
                <c:pt idx="307">
                  <c:v>4236.6526829268305</c:v>
                </c:pt>
                <c:pt idx="308">
                  <c:v>1584.096585365854</c:v>
                </c:pt>
                <c:pt idx="309">
                  <c:v>1363.4634146341466</c:v>
                </c:pt>
                <c:pt idx="310">
                  <c:v>2348.8756097560981</c:v>
                </c:pt>
                <c:pt idx="311">
                  <c:v>2814.9321951219522</c:v>
                </c:pt>
                <c:pt idx="312">
                  <c:v>3906.9424390243912</c:v>
                </c:pt>
                <c:pt idx="313">
                  <c:v>4251.5268292682931</c:v>
                </c:pt>
                <c:pt idx="314">
                  <c:v>4122.6175609756101</c:v>
                </c:pt>
                <c:pt idx="315">
                  <c:v>4017.2590243902437</c:v>
                </c:pt>
                <c:pt idx="316">
                  <c:v>3770.5960975609773</c:v>
                </c:pt>
                <c:pt idx="317">
                  <c:v>3909.4214634146347</c:v>
                </c:pt>
                <c:pt idx="318">
                  <c:v>4796.9121951219531</c:v>
                </c:pt>
                <c:pt idx="319">
                  <c:v>4210.6229268292691</c:v>
                </c:pt>
                <c:pt idx="320">
                  <c:v>3183.0673170731716</c:v>
                </c:pt>
                <c:pt idx="321">
                  <c:v>4408.9448780487819</c:v>
                </c:pt>
                <c:pt idx="322">
                  <c:v>2038.9975609756102</c:v>
                </c:pt>
                <c:pt idx="323">
                  <c:v>1607.6473170731711</c:v>
                </c:pt>
                <c:pt idx="324">
                  <c:v>2074.9434146341468</c:v>
                </c:pt>
                <c:pt idx="325">
                  <c:v>2497.6170731707325</c:v>
                </c:pt>
                <c:pt idx="326">
                  <c:v>4071.7975609756099</c:v>
                </c:pt>
                <c:pt idx="327">
                  <c:v>3443.3648780487811</c:v>
                </c:pt>
                <c:pt idx="328">
                  <c:v>3880.9126829268303</c:v>
                </c:pt>
                <c:pt idx="329">
                  <c:v>4118.8990243902444</c:v>
                </c:pt>
                <c:pt idx="330">
                  <c:v>3962.7204878048788</c:v>
                </c:pt>
                <c:pt idx="331">
                  <c:v>4239.1317073170749</c:v>
                </c:pt>
                <c:pt idx="332">
                  <c:v>4283.7541463414645</c:v>
                </c:pt>
                <c:pt idx="333">
                  <c:v>4306.0653658536603</c:v>
                </c:pt>
                <c:pt idx="334">
                  <c:v>3494.1848780487821</c:v>
                </c:pt>
                <c:pt idx="335">
                  <c:v>3919.3375609756104</c:v>
                </c:pt>
                <c:pt idx="336">
                  <c:v>1696.402837145374</c:v>
                </c:pt>
                <c:pt idx="337">
                  <c:v>1456.1564339970971</c:v>
                </c:pt>
                <c:pt idx="338">
                  <c:v>1783.6111087505476</c:v>
                </c:pt>
                <c:pt idx="339">
                  <c:v>2100.3011177497992</c:v>
                </c:pt>
                <c:pt idx="340">
                  <c:v>2314.1500665231133</c:v>
                </c:pt>
                <c:pt idx="341">
                  <c:v>2186.00691186432</c:v>
                </c:pt>
                <c:pt idx="342">
                  <c:v>3450.0455045746312</c:v>
                </c:pt>
                <c:pt idx="343">
                  <c:v>3298.1968001271221</c:v>
                </c:pt>
                <c:pt idx="344">
                  <c:v>2489.5306702570242</c:v>
                </c:pt>
                <c:pt idx="345">
                  <c:v>2484.9393687166835</c:v>
                </c:pt>
                <c:pt idx="346">
                  <c:v>1684.1075492742441</c:v>
                </c:pt>
                <c:pt idx="347">
                  <c:v>2506.3425653495128</c:v>
                </c:pt>
                <c:pt idx="348">
                  <c:v>1528.7967179550733</c:v>
                </c:pt>
                <c:pt idx="349">
                  <c:v>2431.2198424172198</c:v>
                </c:pt>
                <c:pt idx="350">
                  <c:v>1253.9936810247375</c:v>
                </c:pt>
                <c:pt idx="351">
                  <c:v>1713.4722801492258</c:v>
                </c:pt>
                <c:pt idx="352">
                  <c:v>1946.8042242804879</c:v>
                </c:pt>
                <c:pt idx="353">
                  <c:v>2413.0760147092706</c:v>
                </c:pt>
                <c:pt idx="354">
                  <c:v>2346.3851643650328</c:v>
                </c:pt>
                <c:pt idx="355">
                  <c:v>3103.1602709782569</c:v>
                </c:pt>
                <c:pt idx="356">
                  <c:v>3093.5651914427485</c:v>
                </c:pt>
                <c:pt idx="357">
                  <c:v>3216.2182081936103</c:v>
                </c:pt>
                <c:pt idx="358">
                  <c:v>3089.4473625775613</c:v>
                </c:pt>
                <c:pt idx="359">
                  <c:v>2587.4997657702443</c:v>
                </c:pt>
                <c:pt idx="360">
                  <c:v>2392.7800948082927</c:v>
                </c:pt>
                <c:pt idx="361">
                  <c:v>2885.9551284654149</c:v>
                </c:pt>
                <c:pt idx="362">
                  <c:v>2945.6705100449271</c:v>
                </c:pt>
                <c:pt idx="363">
                  <c:v>2989.8365501432199</c:v>
                </c:pt>
                <c:pt idx="364">
                  <c:v>1737.7947337728385</c:v>
                </c:pt>
                <c:pt idx="365">
                  <c:v>1650.4017618153023</c:v>
                </c:pt>
                <c:pt idx="366">
                  <c:v>1758.4079094383492</c:v>
                </c:pt>
                <c:pt idx="367">
                  <c:v>2322.9883377192568</c:v>
                </c:pt>
                <c:pt idx="368">
                  <c:v>2506.5415126383459</c:v>
                </c:pt>
                <c:pt idx="369">
                  <c:v>2992.5042123544072</c:v>
                </c:pt>
                <c:pt idx="370">
                  <c:v>2050.5115827340442</c:v>
                </c:pt>
                <c:pt idx="371">
                  <c:v>2764.9438297156098</c:v>
                </c:pt>
                <c:pt idx="372">
                  <c:v>2162.2953271356591</c:v>
                </c:pt>
                <c:pt idx="373">
                  <c:v>2911.3150489500008</c:v>
                </c:pt>
                <c:pt idx="374">
                  <c:v>3061.4578162273178</c:v>
                </c:pt>
                <c:pt idx="375">
                  <c:v>2781.2517806732199</c:v>
                </c:pt>
                <c:pt idx="376">
                  <c:v>3226.2968331965853</c:v>
                </c:pt>
                <c:pt idx="377">
                  <c:v>2944.0722112527806</c:v>
                </c:pt>
                <c:pt idx="378">
                  <c:v>1546.7921015088543</c:v>
                </c:pt>
                <c:pt idx="379">
                  <c:v>1608.7986464647838</c:v>
                </c:pt>
                <c:pt idx="380">
                  <c:v>2224.3745169810682</c:v>
                </c:pt>
                <c:pt idx="381">
                  <c:v>2119.928036060282</c:v>
                </c:pt>
                <c:pt idx="382">
                  <c:v>3079.150866086753</c:v>
                </c:pt>
                <c:pt idx="383">
                  <c:v>2146.6834308941143</c:v>
                </c:pt>
                <c:pt idx="384">
                  <c:v>2905.0197609177012</c:v>
                </c:pt>
                <c:pt idx="385">
                  <c:v>2787.8390783695613</c:v>
                </c:pt>
                <c:pt idx="386">
                  <c:v>2277.5803364948783</c:v>
                </c:pt>
                <c:pt idx="387">
                  <c:v>2456.2298755065372</c:v>
                </c:pt>
                <c:pt idx="388">
                  <c:v>2479.2619149910247</c:v>
                </c:pt>
                <c:pt idx="389">
                  <c:v>2631.5197091522928</c:v>
                </c:pt>
                <c:pt idx="390">
                  <c:v>2921.8674315036592</c:v>
                </c:pt>
                <c:pt idx="391">
                  <c:v>2000.6064871513174</c:v>
                </c:pt>
                <c:pt idx="392">
                  <c:v>2561.8978575208662</c:v>
                </c:pt>
                <c:pt idx="393">
                  <c:v>2419.1271766304594</c:v>
                </c:pt>
                <c:pt idx="394">
                  <c:v>2284.7689723696508</c:v>
                </c:pt>
                <c:pt idx="396">
                  <c:v>2792.9240188064482</c:v>
                </c:pt>
                <c:pt idx="397">
                  <c:v>3013.3163543597561</c:v>
                </c:pt>
                <c:pt idx="398">
                  <c:v>2549.8265642539618</c:v>
                </c:pt>
                <c:pt idx="399">
                  <c:v>3035.3763046699032</c:v>
                </c:pt>
                <c:pt idx="400">
                  <c:v>2968.994985410488</c:v>
                </c:pt>
                <c:pt idx="401">
                  <c:v>2798.0161517525848</c:v>
                </c:pt>
                <c:pt idx="402">
                  <c:v>1222.3591857775609</c:v>
                </c:pt>
                <c:pt idx="403">
                  <c:v>3010.9800679795612</c:v>
                </c:pt>
                <c:pt idx="404">
                  <c:v>1270.1620375797074</c:v>
                </c:pt>
                <c:pt idx="405">
                  <c:v>2327.2135621969755</c:v>
                </c:pt>
                <c:pt idx="406">
                  <c:v>2498.6548354119136</c:v>
                </c:pt>
                <c:pt idx="407">
                  <c:v>2212.961838333486</c:v>
                </c:pt>
                <c:pt idx="408">
                  <c:v>2779.9266309612976</c:v>
                </c:pt>
                <c:pt idx="409">
                  <c:v>3230.8366478429971</c:v>
                </c:pt>
                <c:pt idx="410">
                  <c:v>2583.2567930744126</c:v>
                </c:pt>
                <c:pt idx="411">
                  <c:v>2468.4685025984008</c:v>
                </c:pt>
                <c:pt idx="412">
                  <c:v>2813.9392379993983</c:v>
                </c:pt>
                <c:pt idx="413">
                  <c:v>3305.4931784997079</c:v>
                </c:pt>
                <c:pt idx="414">
                  <c:v>2871.0089192400005</c:v>
                </c:pt>
                <c:pt idx="415">
                  <c:v>2503.971673400195</c:v>
                </c:pt>
                <c:pt idx="416">
                  <c:v>2400.735487356586</c:v>
                </c:pt>
                <c:pt idx="417">
                  <c:v>2925.6748603258538</c:v>
                </c:pt>
                <c:pt idx="418">
                  <c:v>2528.2027478174637</c:v>
                </c:pt>
                <c:pt idx="419">
                  <c:v>2317.7876448556103</c:v>
                </c:pt>
                <c:pt idx="420">
                  <c:v>2962.7858857601877</c:v>
                </c:pt>
                <c:pt idx="421">
                  <c:v>2160.4899658985692</c:v>
                </c:pt>
                <c:pt idx="422">
                  <c:v>2279.8698469001388</c:v>
                </c:pt>
                <c:pt idx="423">
                  <c:v>2785.8118323123449</c:v>
                </c:pt>
                <c:pt idx="424">
                  <c:v>1482.1425517039947</c:v>
                </c:pt>
                <c:pt idx="425">
                  <c:v>3322.6755529378738</c:v>
                </c:pt>
                <c:pt idx="426">
                  <c:v>2780.0165889299701</c:v>
                </c:pt>
                <c:pt idx="427">
                  <c:v>3772.2385848389281</c:v>
                </c:pt>
                <c:pt idx="428">
                  <c:v>2107.9091187901467</c:v>
                </c:pt>
                <c:pt idx="429">
                  <c:v>3008.8030827150733</c:v>
                </c:pt>
                <c:pt idx="430">
                  <c:v>2135.5646014817562</c:v>
                </c:pt>
                <c:pt idx="431">
                  <c:v>1673.3150072663418</c:v>
                </c:pt>
                <c:pt idx="432">
                  <c:v>1076.3297353814635</c:v>
                </c:pt>
                <c:pt idx="433">
                  <c:v>2912.9999819596101</c:v>
                </c:pt>
                <c:pt idx="434">
                  <c:v>3135.4840355993865</c:v>
                </c:pt>
                <c:pt idx="435">
                  <c:v>2471.2032137683659</c:v>
                </c:pt>
                <c:pt idx="436">
                  <c:v>2993.6582274794805</c:v>
                </c:pt>
                <c:pt idx="437">
                  <c:v>2672.9951422205895</c:v>
                </c:pt>
                <c:pt idx="438">
                  <c:v>2234.9110598399297</c:v>
                </c:pt>
                <c:pt idx="439">
                  <c:v>2027.0713823928363</c:v>
                </c:pt>
                <c:pt idx="440">
                  <c:v>2800.3643610050385</c:v>
                </c:pt>
                <c:pt idx="441">
                  <c:v>4161.9057840585383</c:v>
                </c:pt>
                <c:pt idx="442">
                  <c:v>4214.0625659815623</c:v>
                </c:pt>
                <c:pt idx="443">
                  <c:v>1549.8279622641953</c:v>
                </c:pt>
                <c:pt idx="444">
                  <c:v>3780.1038527034157</c:v>
                </c:pt>
                <c:pt idx="445">
                  <c:v>3272.2182997180971</c:v>
                </c:pt>
                <c:pt idx="446">
                  <c:v>1683.191641238049</c:v>
                </c:pt>
                <c:pt idx="447">
                  <c:v>4168.2162209642938</c:v>
                </c:pt>
                <c:pt idx="448">
                  <c:v>2482.6998560000002</c:v>
                </c:pt>
                <c:pt idx="449">
                  <c:v>1967.8925280000001</c:v>
                </c:pt>
                <c:pt idx="450">
                  <c:v>3811.2348960000004</c:v>
                </c:pt>
                <c:pt idx="451">
                  <c:v>3478.6127040000006</c:v>
                </c:pt>
                <c:pt idx="452">
                  <c:v>2597.9698079999998</c:v>
                </c:pt>
                <c:pt idx="453">
                  <c:v>2846.093264000001</c:v>
                </c:pt>
                <c:pt idx="454">
                  <c:v>3380.9263040000001</c:v>
                </c:pt>
                <c:pt idx="462">
                  <c:v>2053.3681280000005</c:v>
                </c:pt>
                <c:pt idx="463">
                  <c:v>3084.9365120000002</c:v>
                </c:pt>
                <c:pt idx="464">
                  <c:v>2913.008448</c:v>
                </c:pt>
                <c:pt idx="465">
                  <c:v>3765.3222880000003</c:v>
                </c:pt>
                <c:pt idx="466">
                  <c:v>4183.4200800000008</c:v>
                </c:pt>
                <c:pt idx="476">
                  <c:v>3031.6974240000013</c:v>
                </c:pt>
                <c:pt idx="477">
                  <c:v>2622.8798400000001</c:v>
                </c:pt>
                <c:pt idx="478">
                  <c:v>2803.1112480000006</c:v>
                </c:pt>
                <c:pt idx="479">
                  <c:v>3125.9648000000007</c:v>
                </c:pt>
                <c:pt idx="480">
                  <c:v>2612.1343359999996</c:v>
                </c:pt>
                <c:pt idx="490">
                  <c:v>2281.9543040000003</c:v>
                </c:pt>
                <c:pt idx="491">
                  <c:v>2734.7307680000008</c:v>
                </c:pt>
                <c:pt idx="492">
                  <c:v>3177.2501600000005</c:v>
                </c:pt>
                <c:pt idx="493">
                  <c:v>3535.2708160000002</c:v>
                </c:pt>
                <c:pt idx="494">
                  <c:v>3117.1730240000006</c:v>
                </c:pt>
                <c:pt idx="504">
                  <c:v>2652.9800821524</c:v>
                </c:pt>
                <c:pt idx="505">
                  <c:v>2174.7707926560006</c:v>
                </c:pt>
                <c:pt idx="506">
                  <c:v>3639.5312778594002</c:v>
                </c:pt>
                <c:pt idx="507">
                  <c:v>4089.6363065342402</c:v>
                </c:pt>
                <c:pt idx="508">
                  <c:v>5175.8080977834015</c:v>
                </c:pt>
                <c:pt idx="509">
                  <c:v>5944.6780867504804</c:v>
                </c:pt>
                <c:pt idx="510">
                  <c:v>5910.1283717783999</c:v>
                </c:pt>
                <c:pt idx="511">
                  <c:v>4654.3528712696389</c:v>
                </c:pt>
                <c:pt idx="512">
                  <c:v>4858.3179125712013</c:v>
                </c:pt>
                <c:pt idx="513">
                  <c:v>5167.8618383699995</c:v>
                </c:pt>
                <c:pt idx="514">
                  <c:v>5830.050122820001</c:v>
                </c:pt>
                <c:pt idx="515">
                  <c:v>5816.8063571310013</c:v>
                </c:pt>
                <c:pt idx="516">
                  <c:v>5804.8126025967013</c:v>
                </c:pt>
                <c:pt idx="517">
                  <c:v>5091.0479973738011</c:v>
                </c:pt>
                <c:pt idx="518">
                  <c:v>2621.0982372775202</c:v>
                </c:pt>
                <c:pt idx="519">
                  <c:v>2658.0607994556012</c:v>
                </c:pt>
                <c:pt idx="520">
                  <c:v>3663.3700560996008</c:v>
                </c:pt>
                <c:pt idx="521">
                  <c:v>3733.9113025506604</c:v>
                </c:pt>
                <c:pt idx="522">
                  <c:v>5341.1108532705002</c:v>
                </c:pt>
                <c:pt idx="523">
                  <c:v>5735.2141507953602</c:v>
                </c:pt>
                <c:pt idx="524">
                  <c:v>5902.8908341094993</c:v>
                </c:pt>
                <c:pt idx="525">
                  <c:v>5531.7412128686401</c:v>
                </c:pt>
                <c:pt idx="526">
                  <c:v>5298.4858762281601</c:v>
                </c:pt>
                <c:pt idx="527">
                  <c:v>5809.5779379422402</c:v>
                </c:pt>
                <c:pt idx="528">
                  <c:v>5796.3476177006396</c:v>
                </c:pt>
                <c:pt idx="529">
                  <c:v>5711.6735681543996</c:v>
                </c:pt>
                <c:pt idx="530">
                  <c:v>6066.2461506292811</c:v>
                </c:pt>
                <c:pt idx="531">
                  <c:v>5869.7814198869992</c:v>
                </c:pt>
                <c:pt idx="532">
                  <c:v>2354.3592378213598</c:v>
                </c:pt>
                <c:pt idx="533">
                  <c:v>3308.4371356344009</c:v>
                </c:pt>
                <c:pt idx="534">
                  <c:v>4208.7091887086408</c:v>
                </c:pt>
                <c:pt idx="535">
                  <c:v>5266.5772865151612</c:v>
                </c:pt>
                <c:pt idx="536">
                  <c:v>5561.2016793333014</c:v>
                </c:pt>
                <c:pt idx="537">
                  <c:v>5728.6514530753184</c:v>
                </c:pt>
                <c:pt idx="538">
                  <c:v>6103.29104730576</c:v>
                </c:pt>
                <c:pt idx="539">
                  <c:v>5111.2082969640005</c:v>
                </c:pt>
                <c:pt idx="540">
                  <c:v>2556.61504487928</c:v>
                </c:pt>
                <c:pt idx="541">
                  <c:v>5697.6124659300012</c:v>
                </c:pt>
                <c:pt idx="542">
                  <c:v>5867.7913470052808</c:v>
                </c:pt>
                <c:pt idx="543">
                  <c:v>5697.6124659300012</c:v>
                </c:pt>
                <c:pt idx="544">
                  <c:v>5920.107729505201</c:v>
                </c:pt>
                <c:pt idx="545">
                  <c:v>5837.9963822334003</c:v>
                </c:pt>
                <c:pt idx="546">
                  <c:v>2714.0869514959204</c:v>
                </c:pt>
                <c:pt idx="547">
                  <c:v>3224.2983615612006</c:v>
                </c:pt>
                <c:pt idx="548">
                  <c:v>3513.1894934875208</c:v>
                </c:pt>
                <c:pt idx="549">
                  <c:v>5546.2945651344007</c:v>
                </c:pt>
                <c:pt idx="550">
                  <c:v>5904.8362436817606</c:v>
                </c:pt>
                <c:pt idx="551">
                  <c:v>5924.6817240441615</c:v>
                </c:pt>
                <c:pt idx="552">
                  <c:v>5825.3631865228808</c:v>
                </c:pt>
                <c:pt idx="553">
                  <c:v>5316.7168510810197</c:v>
                </c:pt>
                <c:pt idx="554">
                  <c:v>5531.7412128686401</c:v>
                </c:pt>
                <c:pt idx="555">
                  <c:v>6030.0309847239014</c:v>
                </c:pt>
                <c:pt idx="556">
                  <c:v>5647.2861563117995</c:v>
                </c:pt>
                <c:pt idx="557">
                  <c:v>5396.9789847896991</c:v>
                </c:pt>
                <c:pt idx="558">
                  <c:v>6037.9772441372997</c:v>
                </c:pt>
                <c:pt idx="559">
                  <c:v>5506.7285740420793</c:v>
                </c:pt>
                <c:pt idx="560">
                  <c:v>1506.4516188886762</c:v>
                </c:pt>
                <c:pt idx="561">
                  <c:v>1407.0859364872506</c:v>
                </c:pt>
                <c:pt idx="562">
                  <c:v>1428.8221795125628</c:v>
                </c:pt>
                <c:pt idx="563">
                  <c:v>2380.5591062637154</c:v>
                </c:pt>
                <c:pt idx="564">
                  <c:v>2416.2686483767275</c:v>
                </c:pt>
                <c:pt idx="565">
                  <c:v>3113.3810139742277</c:v>
                </c:pt>
                <c:pt idx="566">
                  <c:v>4195.5353988772522</c:v>
                </c:pt>
                <c:pt idx="567">
                  <c:v>1607.3698900776242</c:v>
                </c:pt>
                <c:pt idx="568">
                  <c:v>1546.8189273642552</c:v>
                </c:pt>
                <c:pt idx="569">
                  <c:v>2340.1917977881362</c:v>
                </c:pt>
                <c:pt idx="570">
                  <c:v>2052.9628720965156</c:v>
                </c:pt>
                <c:pt idx="571">
                  <c:v>2944.1488361342999</c:v>
                </c:pt>
                <c:pt idx="572">
                  <c:v>4209.5086979649532</c:v>
                </c:pt>
                <c:pt idx="573">
                  <c:v>5234.2172977296514</c:v>
                </c:pt>
                <c:pt idx="574">
                  <c:v>1770.3917127674622</c:v>
                </c:pt>
                <c:pt idx="575">
                  <c:v>1789.0227782177294</c:v>
                </c:pt>
                <c:pt idx="576">
                  <c:v>2194.2484517610428</c:v>
                </c:pt>
                <c:pt idx="577">
                  <c:v>2871.177163120753</c:v>
                </c:pt>
                <c:pt idx="578">
                  <c:v>3509.2911547924077</c:v>
                </c:pt>
                <c:pt idx="579">
                  <c:v>4181.5620997895503</c:v>
                </c:pt>
                <c:pt idx="580">
                  <c:v>5406.5546531446244</c:v>
                </c:pt>
                <c:pt idx="581">
                  <c:v>1433.4799458751295</c:v>
                </c:pt>
                <c:pt idx="582">
                  <c:v>1484.7153758633642</c:v>
                </c:pt>
                <c:pt idx="583">
                  <c:v>2015.7007411959814</c:v>
                </c:pt>
                <c:pt idx="584">
                  <c:v>2840.1253873703081</c:v>
                </c:pt>
                <c:pt idx="585">
                  <c:v>2840.1253873703081</c:v>
                </c:pt>
                <c:pt idx="586">
                  <c:v>3909.8590619731526</c:v>
                </c:pt>
                <c:pt idx="587">
                  <c:v>4819.6760914612069</c:v>
                </c:pt>
                <c:pt idx="588">
                  <c:v>1506.4516188886762</c:v>
                </c:pt>
                <c:pt idx="589">
                  <c:v>1407.0859364872506</c:v>
                </c:pt>
                <c:pt idx="590">
                  <c:v>1428.8221795125628</c:v>
                </c:pt>
                <c:pt idx="591">
                  <c:v>2380.5591062637154</c:v>
                </c:pt>
                <c:pt idx="592">
                  <c:v>2416.2686483767275</c:v>
                </c:pt>
                <c:pt idx="593">
                  <c:v>3113.3810139742277</c:v>
                </c:pt>
                <c:pt idx="594">
                  <c:v>4195.5353988772522</c:v>
                </c:pt>
                <c:pt idx="595">
                  <c:v>1607.3698900776242</c:v>
                </c:pt>
                <c:pt idx="596">
                  <c:v>1546.8189273642552</c:v>
                </c:pt>
                <c:pt idx="597">
                  <c:v>2340.1917977881362</c:v>
                </c:pt>
                <c:pt idx="598">
                  <c:v>2052.9628720965156</c:v>
                </c:pt>
                <c:pt idx="599">
                  <c:v>2944.1488361342999</c:v>
                </c:pt>
                <c:pt idx="600">
                  <c:v>4209.5086979649532</c:v>
                </c:pt>
                <c:pt idx="601">
                  <c:v>5234.2172977296514</c:v>
                </c:pt>
                <c:pt idx="602">
                  <c:v>1770.3917127674622</c:v>
                </c:pt>
                <c:pt idx="603">
                  <c:v>1789.0227782177294</c:v>
                </c:pt>
                <c:pt idx="604">
                  <c:v>2194.2484517610428</c:v>
                </c:pt>
                <c:pt idx="605">
                  <c:v>2871.177163120753</c:v>
                </c:pt>
                <c:pt idx="606">
                  <c:v>3509.2911547924077</c:v>
                </c:pt>
                <c:pt idx="607">
                  <c:v>4181.5620997895503</c:v>
                </c:pt>
                <c:pt idx="608">
                  <c:v>5406.5546531446244</c:v>
                </c:pt>
                <c:pt idx="609">
                  <c:v>1433.4799458751295</c:v>
                </c:pt>
                <c:pt idx="610">
                  <c:v>1484.7153758633642</c:v>
                </c:pt>
                <c:pt idx="611">
                  <c:v>2015.7007411959814</c:v>
                </c:pt>
                <c:pt idx="612">
                  <c:v>2840.1253873703081</c:v>
                </c:pt>
                <c:pt idx="613">
                  <c:v>2840.1253873703081</c:v>
                </c:pt>
                <c:pt idx="614">
                  <c:v>3909.8590619731526</c:v>
                </c:pt>
                <c:pt idx="615">
                  <c:v>4819.6760914612069</c:v>
                </c:pt>
                <c:pt idx="616">
                  <c:v>1506.4516188886762</c:v>
                </c:pt>
                <c:pt idx="617">
                  <c:v>1407.0859364872506</c:v>
                </c:pt>
                <c:pt idx="618">
                  <c:v>1428.8221795125628</c:v>
                </c:pt>
                <c:pt idx="619">
                  <c:v>2380.5591062637154</c:v>
                </c:pt>
                <c:pt idx="620">
                  <c:v>2416.2686483767275</c:v>
                </c:pt>
                <c:pt idx="621">
                  <c:v>3113.3810139742277</c:v>
                </c:pt>
                <c:pt idx="622">
                  <c:v>4195.5353988772522</c:v>
                </c:pt>
                <c:pt idx="623">
                  <c:v>1607.3698900776242</c:v>
                </c:pt>
                <c:pt idx="624">
                  <c:v>1546.8189273642552</c:v>
                </c:pt>
                <c:pt idx="625">
                  <c:v>2340.1917977881362</c:v>
                </c:pt>
                <c:pt idx="626">
                  <c:v>2052.9628720965156</c:v>
                </c:pt>
                <c:pt idx="627">
                  <c:v>2944.1488361342999</c:v>
                </c:pt>
                <c:pt idx="628">
                  <c:v>4209.5086979649532</c:v>
                </c:pt>
                <c:pt idx="629">
                  <c:v>5234.2172977296514</c:v>
                </c:pt>
                <c:pt idx="630">
                  <c:v>1770.3917127674622</c:v>
                </c:pt>
                <c:pt idx="631">
                  <c:v>1789.0227782177294</c:v>
                </c:pt>
                <c:pt idx="632">
                  <c:v>2194.2484517610428</c:v>
                </c:pt>
                <c:pt idx="633">
                  <c:v>2871.177163120753</c:v>
                </c:pt>
                <c:pt idx="634">
                  <c:v>3509.2911547924077</c:v>
                </c:pt>
                <c:pt idx="635">
                  <c:v>4181.5620997895503</c:v>
                </c:pt>
                <c:pt idx="636">
                  <c:v>5406.5546531446244</c:v>
                </c:pt>
                <c:pt idx="637">
                  <c:v>1433.4799458751295</c:v>
                </c:pt>
                <c:pt idx="638">
                  <c:v>1484.7153758633642</c:v>
                </c:pt>
                <c:pt idx="639">
                  <c:v>2015.7007411959814</c:v>
                </c:pt>
                <c:pt idx="640">
                  <c:v>2840.1253873703081</c:v>
                </c:pt>
                <c:pt idx="641">
                  <c:v>2840.1253873703081</c:v>
                </c:pt>
                <c:pt idx="642">
                  <c:v>3909.8590619731526</c:v>
                </c:pt>
                <c:pt idx="643">
                  <c:v>4819.6760914612069</c:v>
                </c:pt>
                <c:pt idx="644">
                  <c:v>1506.4516188886762</c:v>
                </c:pt>
                <c:pt idx="645">
                  <c:v>1407.0859364872506</c:v>
                </c:pt>
                <c:pt idx="646">
                  <c:v>1428.8221795125628</c:v>
                </c:pt>
                <c:pt idx="647">
                  <c:v>2380.5591062637154</c:v>
                </c:pt>
                <c:pt idx="648">
                  <c:v>2416.2686483767275</c:v>
                </c:pt>
                <c:pt idx="649">
                  <c:v>3113.3810139742277</c:v>
                </c:pt>
                <c:pt idx="650">
                  <c:v>4195.5353988772522</c:v>
                </c:pt>
                <c:pt idx="651">
                  <c:v>1607.3698900776242</c:v>
                </c:pt>
                <c:pt idx="652">
                  <c:v>1546.8189273642552</c:v>
                </c:pt>
                <c:pt idx="653">
                  <c:v>2340.1917977881362</c:v>
                </c:pt>
                <c:pt idx="654">
                  <c:v>2052.9628720965156</c:v>
                </c:pt>
                <c:pt idx="655">
                  <c:v>2944.1488361342999</c:v>
                </c:pt>
                <c:pt idx="656">
                  <c:v>4209.5086979649532</c:v>
                </c:pt>
                <c:pt idx="657">
                  <c:v>5234.2172977296514</c:v>
                </c:pt>
                <c:pt idx="658">
                  <c:v>1770.3917127674622</c:v>
                </c:pt>
                <c:pt idx="659">
                  <c:v>1789.0227782177294</c:v>
                </c:pt>
                <c:pt idx="660">
                  <c:v>2194.2484517610428</c:v>
                </c:pt>
                <c:pt idx="661">
                  <c:v>2871.177163120753</c:v>
                </c:pt>
                <c:pt idx="662">
                  <c:v>3509.2911547924077</c:v>
                </c:pt>
                <c:pt idx="663">
                  <c:v>4181.5620997895503</c:v>
                </c:pt>
                <c:pt idx="664">
                  <c:v>5406.5546531446244</c:v>
                </c:pt>
                <c:pt idx="665">
                  <c:v>1433.4799458751295</c:v>
                </c:pt>
                <c:pt idx="666">
                  <c:v>1484.7153758633642</c:v>
                </c:pt>
                <c:pt idx="667">
                  <c:v>2015.7007411959814</c:v>
                </c:pt>
                <c:pt idx="668">
                  <c:v>2840.1253873703081</c:v>
                </c:pt>
                <c:pt idx="669">
                  <c:v>2840.1253873703081</c:v>
                </c:pt>
                <c:pt idx="670">
                  <c:v>3909.8590619731526</c:v>
                </c:pt>
                <c:pt idx="671">
                  <c:v>4819.6760914612069</c:v>
                </c:pt>
                <c:pt idx="672">
                  <c:v>1506.4516188886762</c:v>
                </c:pt>
                <c:pt idx="673">
                  <c:v>1407.0859364872506</c:v>
                </c:pt>
                <c:pt idx="674">
                  <c:v>1428.8221795125628</c:v>
                </c:pt>
                <c:pt idx="675">
                  <c:v>2380.5591062637154</c:v>
                </c:pt>
                <c:pt idx="676">
                  <c:v>2416.2686483767275</c:v>
                </c:pt>
                <c:pt idx="677">
                  <c:v>3113.3810139742277</c:v>
                </c:pt>
                <c:pt idx="678">
                  <c:v>4195.5353988772522</c:v>
                </c:pt>
                <c:pt idx="679">
                  <c:v>1607.3698900776242</c:v>
                </c:pt>
                <c:pt idx="680">
                  <c:v>1546.8189273642552</c:v>
                </c:pt>
                <c:pt idx="681">
                  <c:v>2340.1917977881362</c:v>
                </c:pt>
                <c:pt idx="682">
                  <c:v>2052.9628720965156</c:v>
                </c:pt>
                <c:pt idx="683">
                  <c:v>2944.1488361342999</c:v>
                </c:pt>
                <c:pt idx="684">
                  <c:v>4209.5086979649532</c:v>
                </c:pt>
                <c:pt idx="685">
                  <c:v>5234.2172977296514</c:v>
                </c:pt>
                <c:pt idx="686">
                  <c:v>1770.3917127674622</c:v>
                </c:pt>
                <c:pt idx="687">
                  <c:v>1789.0227782177294</c:v>
                </c:pt>
                <c:pt idx="688">
                  <c:v>2194.2484517610428</c:v>
                </c:pt>
                <c:pt idx="689">
                  <c:v>2871.177163120753</c:v>
                </c:pt>
                <c:pt idx="690">
                  <c:v>3509.2911547924077</c:v>
                </c:pt>
                <c:pt idx="691">
                  <c:v>4181.5620997895503</c:v>
                </c:pt>
                <c:pt idx="692">
                  <c:v>5406.5546531446244</c:v>
                </c:pt>
                <c:pt idx="693">
                  <c:v>1433.4799458751295</c:v>
                </c:pt>
                <c:pt idx="694">
                  <c:v>1484.7153758633642</c:v>
                </c:pt>
                <c:pt idx="695">
                  <c:v>2015.7007411959814</c:v>
                </c:pt>
                <c:pt idx="696">
                  <c:v>2840.1253873703081</c:v>
                </c:pt>
                <c:pt idx="697">
                  <c:v>2840.1253873703081</c:v>
                </c:pt>
                <c:pt idx="698">
                  <c:v>3909.8590619731526</c:v>
                </c:pt>
                <c:pt idx="699">
                  <c:v>4819.6760914612069</c:v>
                </c:pt>
                <c:pt idx="700">
                  <c:v>1506.4516188886762</c:v>
                </c:pt>
                <c:pt idx="701">
                  <c:v>1407.0859364872506</c:v>
                </c:pt>
                <c:pt idx="702">
                  <c:v>1428.8221795125628</c:v>
                </c:pt>
                <c:pt idx="703">
                  <c:v>2380.5591062637154</c:v>
                </c:pt>
                <c:pt idx="704">
                  <c:v>2416.2686483767275</c:v>
                </c:pt>
                <c:pt idx="705">
                  <c:v>3113.3810139742277</c:v>
                </c:pt>
                <c:pt idx="706">
                  <c:v>4195.5353988772522</c:v>
                </c:pt>
                <c:pt idx="707">
                  <c:v>1607.3698900776242</c:v>
                </c:pt>
                <c:pt idx="708">
                  <c:v>1546.8189273642552</c:v>
                </c:pt>
                <c:pt idx="709">
                  <c:v>2340.1917977881362</c:v>
                </c:pt>
                <c:pt idx="710">
                  <c:v>2052.9628720965156</c:v>
                </c:pt>
                <c:pt idx="711">
                  <c:v>2944.1488361342999</c:v>
                </c:pt>
                <c:pt idx="712">
                  <c:v>4209.5086979649532</c:v>
                </c:pt>
                <c:pt idx="713">
                  <c:v>5234.2172977296514</c:v>
                </c:pt>
                <c:pt idx="714">
                  <c:v>1770.3917127674622</c:v>
                </c:pt>
                <c:pt idx="715">
                  <c:v>1789.0227782177294</c:v>
                </c:pt>
                <c:pt idx="716">
                  <c:v>2194.2484517610428</c:v>
                </c:pt>
                <c:pt idx="717">
                  <c:v>2871.177163120753</c:v>
                </c:pt>
                <c:pt idx="718">
                  <c:v>3509.2911547924077</c:v>
                </c:pt>
                <c:pt idx="719">
                  <c:v>4181.5620997895503</c:v>
                </c:pt>
                <c:pt idx="720">
                  <c:v>5406.5546531446244</c:v>
                </c:pt>
                <c:pt idx="721">
                  <c:v>1433.4799458751295</c:v>
                </c:pt>
                <c:pt idx="722">
                  <c:v>1484.7153758633642</c:v>
                </c:pt>
                <c:pt idx="723">
                  <c:v>2015.7007411959814</c:v>
                </c:pt>
                <c:pt idx="724">
                  <c:v>2840.1253873703081</c:v>
                </c:pt>
                <c:pt idx="725">
                  <c:v>2840.1253873703081</c:v>
                </c:pt>
                <c:pt idx="726">
                  <c:v>3909.8590619731526</c:v>
                </c:pt>
                <c:pt idx="727">
                  <c:v>4819.6760914612069</c:v>
                </c:pt>
                <c:pt idx="728">
                  <c:v>1506.4516188886762</c:v>
                </c:pt>
                <c:pt idx="729">
                  <c:v>1407.0859364872506</c:v>
                </c:pt>
                <c:pt idx="730">
                  <c:v>1428.8221795125628</c:v>
                </c:pt>
                <c:pt idx="731">
                  <c:v>2380.5591062637154</c:v>
                </c:pt>
                <c:pt idx="732">
                  <c:v>2416.2686483767275</c:v>
                </c:pt>
                <c:pt idx="733">
                  <c:v>3113.3810139742277</c:v>
                </c:pt>
                <c:pt idx="734">
                  <c:v>4195.5353988772522</c:v>
                </c:pt>
                <c:pt idx="735">
                  <c:v>1607.3698900776242</c:v>
                </c:pt>
                <c:pt idx="736">
                  <c:v>1546.8189273642552</c:v>
                </c:pt>
                <c:pt idx="737">
                  <c:v>2340.1917977881362</c:v>
                </c:pt>
                <c:pt idx="738">
                  <c:v>2052.9628720965156</c:v>
                </c:pt>
                <c:pt idx="739">
                  <c:v>2944.1488361342999</c:v>
                </c:pt>
                <c:pt idx="740">
                  <c:v>4209.5086979649532</c:v>
                </c:pt>
                <c:pt idx="741">
                  <c:v>5234.2172977296514</c:v>
                </c:pt>
                <c:pt idx="742">
                  <c:v>1770.3917127674622</c:v>
                </c:pt>
                <c:pt idx="743">
                  <c:v>1789.0227782177294</c:v>
                </c:pt>
                <c:pt idx="744">
                  <c:v>2194.2484517610428</c:v>
                </c:pt>
                <c:pt idx="745">
                  <c:v>2871.177163120753</c:v>
                </c:pt>
                <c:pt idx="746">
                  <c:v>3509.2911547924077</c:v>
                </c:pt>
                <c:pt idx="747">
                  <c:v>4181.5620997895503</c:v>
                </c:pt>
                <c:pt idx="748">
                  <c:v>5406.5546531446244</c:v>
                </c:pt>
                <c:pt idx="749">
                  <c:v>1433.4799458751295</c:v>
                </c:pt>
                <c:pt idx="750">
                  <c:v>1484.7153758633642</c:v>
                </c:pt>
                <c:pt idx="751">
                  <c:v>2015.7007411959814</c:v>
                </c:pt>
                <c:pt idx="752">
                  <c:v>2840.1253873703081</c:v>
                </c:pt>
                <c:pt idx="753">
                  <c:v>2840.1253873703081</c:v>
                </c:pt>
                <c:pt idx="754">
                  <c:v>3909.8590619731526</c:v>
                </c:pt>
                <c:pt idx="755">
                  <c:v>4819.6760914612069</c:v>
                </c:pt>
                <c:pt idx="756">
                  <c:v>1506.4516188886762</c:v>
                </c:pt>
                <c:pt idx="757">
                  <c:v>1407.0859364872506</c:v>
                </c:pt>
                <c:pt idx="758">
                  <c:v>1428.8221795125628</c:v>
                </c:pt>
                <c:pt idx="759">
                  <c:v>2380.5591062637154</c:v>
                </c:pt>
                <c:pt idx="760">
                  <c:v>2416.2686483767275</c:v>
                </c:pt>
                <c:pt idx="761">
                  <c:v>3113.3810139742277</c:v>
                </c:pt>
                <c:pt idx="762">
                  <c:v>4195.5353988772522</c:v>
                </c:pt>
                <c:pt idx="763">
                  <c:v>1607.3698900776242</c:v>
                </c:pt>
                <c:pt idx="764">
                  <c:v>1546.8189273642552</c:v>
                </c:pt>
                <c:pt idx="765">
                  <c:v>2340.1917977881362</c:v>
                </c:pt>
                <c:pt idx="766">
                  <c:v>2052.9628720965156</c:v>
                </c:pt>
                <c:pt idx="767">
                  <c:v>2944.1488361342999</c:v>
                </c:pt>
                <c:pt idx="768">
                  <c:v>4209.5086979649532</c:v>
                </c:pt>
                <c:pt idx="769">
                  <c:v>5234.2172977296514</c:v>
                </c:pt>
                <c:pt idx="770">
                  <c:v>1770.3917127674622</c:v>
                </c:pt>
                <c:pt idx="771">
                  <c:v>1789.0227782177294</c:v>
                </c:pt>
                <c:pt idx="772">
                  <c:v>2194.2484517610428</c:v>
                </c:pt>
                <c:pt idx="773">
                  <c:v>2871.177163120753</c:v>
                </c:pt>
                <c:pt idx="774">
                  <c:v>3509.2911547924077</c:v>
                </c:pt>
                <c:pt idx="775">
                  <c:v>4181.5620997895503</c:v>
                </c:pt>
                <c:pt idx="776">
                  <c:v>5406.5546531446244</c:v>
                </c:pt>
                <c:pt idx="777">
                  <c:v>1433.4799458751295</c:v>
                </c:pt>
                <c:pt idx="778">
                  <c:v>1484.7153758633642</c:v>
                </c:pt>
                <c:pt idx="779">
                  <c:v>2015.7007411959814</c:v>
                </c:pt>
                <c:pt idx="780">
                  <c:v>2840.1253873703081</c:v>
                </c:pt>
                <c:pt idx="781">
                  <c:v>2840.1253873703081</c:v>
                </c:pt>
                <c:pt idx="782">
                  <c:v>3909.8590619731526</c:v>
                </c:pt>
                <c:pt idx="783">
                  <c:v>4819.6760914612069</c:v>
                </c:pt>
                <c:pt idx="784">
                  <c:v>1506.4516188886762</c:v>
                </c:pt>
                <c:pt idx="785">
                  <c:v>1407.0859364872506</c:v>
                </c:pt>
                <c:pt idx="786">
                  <c:v>1428.8221795125628</c:v>
                </c:pt>
                <c:pt idx="787">
                  <c:v>2380.5591062637154</c:v>
                </c:pt>
                <c:pt idx="788">
                  <c:v>2416.2686483767275</c:v>
                </c:pt>
                <c:pt idx="789">
                  <c:v>3113.3810139742277</c:v>
                </c:pt>
                <c:pt idx="790">
                  <c:v>4195.5353988772522</c:v>
                </c:pt>
                <c:pt idx="791">
                  <c:v>1607.3698900776242</c:v>
                </c:pt>
                <c:pt idx="792">
                  <c:v>1546.8189273642552</c:v>
                </c:pt>
                <c:pt idx="793">
                  <c:v>2340.1917977881362</c:v>
                </c:pt>
                <c:pt idx="794">
                  <c:v>2052.9628720965156</c:v>
                </c:pt>
                <c:pt idx="795">
                  <c:v>2944.1488361342999</c:v>
                </c:pt>
                <c:pt idx="796">
                  <c:v>4209.5086979649532</c:v>
                </c:pt>
                <c:pt idx="797">
                  <c:v>5234.2172977296514</c:v>
                </c:pt>
                <c:pt idx="798">
                  <c:v>1770.3917127674622</c:v>
                </c:pt>
                <c:pt idx="799">
                  <c:v>1789.0227782177294</c:v>
                </c:pt>
                <c:pt idx="800">
                  <c:v>2194.2484517610428</c:v>
                </c:pt>
                <c:pt idx="801">
                  <c:v>2871.177163120753</c:v>
                </c:pt>
                <c:pt idx="802">
                  <c:v>3509.2911547924077</c:v>
                </c:pt>
                <c:pt idx="803">
                  <c:v>4181.5620997895503</c:v>
                </c:pt>
                <c:pt idx="804">
                  <c:v>5406.5546531446244</c:v>
                </c:pt>
                <c:pt idx="805">
                  <c:v>1433.4799458751295</c:v>
                </c:pt>
                <c:pt idx="806">
                  <c:v>1484.7153758633642</c:v>
                </c:pt>
                <c:pt idx="807">
                  <c:v>2015.7007411959814</c:v>
                </c:pt>
                <c:pt idx="808">
                  <c:v>2840.1253873703081</c:v>
                </c:pt>
                <c:pt idx="809">
                  <c:v>2840.1253873703081</c:v>
                </c:pt>
                <c:pt idx="810">
                  <c:v>3909.8590619731526</c:v>
                </c:pt>
                <c:pt idx="811">
                  <c:v>4819.6760914612069</c:v>
                </c:pt>
                <c:pt idx="812">
                  <c:v>1506.4516188886762</c:v>
                </c:pt>
                <c:pt idx="813">
                  <c:v>1407.0859364872506</c:v>
                </c:pt>
                <c:pt idx="814">
                  <c:v>1428.8221795125628</c:v>
                </c:pt>
                <c:pt idx="815">
                  <c:v>2380.5591062637154</c:v>
                </c:pt>
                <c:pt idx="816">
                  <c:v>2416.2686483767275</c:v>
                </c:pt>
                <c:pt idx="817">
                  <c:v>3113.3810139742277</c:v>
                </c:pt>
                <c:pt idx="818">
                  <c:v>4195.5353988772522</c:v>
                </c:pt>
                <c:pt idx="819">
                  <c:v>1607.3698900776242</c:v>
                </c:pt>
                <c:pt idx="820">
                  <c:v>1546.8189273642552</c:v>
                </c:pt>
                <c:pt idx="821">
                  <c:v>2340.1917977881362</c:v>
                </c:pt>
                <c:pt idx="822">
                  <c:v>2052.9628720965156</c:v>
                </c:pt>
                <c:pt idx="823">
                  <c:v>2944.1488361342999</c:v>
                </c:pt>
                <c:pt idx="824">
                  <c:v>4209.5086979649532</c:v>
                </c:pt>
                <c:pt idx="825">
                  <c:v>5234.2172977296514</c:v>
                </c:pt>
                <c:pt idx="826">
                  <c:v>1770.3917127674622</c:v>
                </c:pt>
                <c:pt idx="827">
                  <c:v>1789.0227782177294</c:v>
                </c:pt>
                <c:pt idx="828">
                  <c:v>2194.2484517610428</c:v>
                </c:pt>
                <c:pt idx="829">
                  <c:v>2871.177163120753</c:v>
                </c:pt>
                <c:pt idx="830">
                  <c:v>3509.2911547924077</c:v>
                </c:pt>
                <c:pt idx="831">
                  <c:v>4181.5620997895503</c:v>
                </c:pt>
                <c:pt idx="832">
                  <c:v>5406.5546531446244</c:v>
                </c:pt>
                <c:pt idx="833">
                  <c:v>1433.4799458751295</c:v>
                </c:pt>
                <c:pt idx="834">
                  <c:v>1484.7153758633642</c:v>
                </c:pt>
                <c:pt idx="835">
                  <c:v>2015.7007411959814</c:v>
                </c:pt>
                <c:pt idx="836">
                  <c:v>2840.1253873703081</c:v>
                </c:pt>
                <c:pt idx="837">
                  <c:v>2840.1253873703081</c:v>
                </c:pt>
                <c:pt idx="838">
                  <c:v>3909.8590619731526</c:v>
                </c:pt>
                <c:pt idx="839">
                  <c:v>4819.6760914612069</c:v>
                </c:pt>
                <c:pt idx="840">
                  <c:v>1506.4516188886762</c:v>
                </c:pt>
                <c:pt idx="841">
                  <c:v>1407.0859364872506</c:v>
                </c:pt>
                <c:pt idx="842">
                  <c:v>1428.8221795125628</c:v>
                </c:pt>
                <c:pt idx="843">
                  <c:v>2380.5591062637154</c:v>
                </c:pt>
                <c:pt idx="844">
                  <c:v>2416.2686483767275</c:v>
                </c:pt>
                <c:pt idx="845">
                  <c:v>3113.3810139742277</c:v>
                </c:pt>
                <c:pt idx="846">
                  <c:v>4195.5353988772522</c:v>
                </c:pt>
                <c:pt idx="847">
                  <c:v>1607.3698900776242</c:v>
                </c:pt>
                <c:pt idx="848">
                  <c:v>1546.8189273642552</c:v>
                </c:pt>
                <c:pt idx="849">
                  <c:v>2340.1917977881362</c:v>
                </c:pt>
                <c:pt idx="850">
                  <c:v>2052.9628720965156</c:v>
                </c:pt>
                <c:pt idx="851">
                  <c:v>2944.1488361342999</c:v>
                </c:pt>
                <c:pt idx="852">
                  <c:v>4209.5086979649532</c:v>
                </c:pt>
                <c:pt idx="853">
                  <c:v>5234.2172977296514</c:v>
                </c:pt>
                <c:pt idx="854">
                  <c:v>1770.3917127674622</c:v>
                </c:pt>
                <c:pt idx="855">
                  <c:v>1789.0227782177294</c:v>
                </c:pt>
                <c:pt idx="856">
                  <c:v>2194.2484517610428</c:v>
                </c:pt>
                <c:pt idx="857">
                  <c:v>2871.177163120753</c:v>
                </c:pt>
                <c:pt idx="858">
                  <c:v>3509.2911547924077</c:v>
                </c:pt>
                <c:pt idx="859">
                  <c:v>4181.5620997895503</c:v>
                </c:pt>
                <c:pt idx="860">
                  <c:v>5406.5546531446244</c:v>
                </c:pt>
                <c:pt idx="861">
                  <c:v>1433.4799458751295</c:v>
                </c:pt>
                <c:pt idx="862">
                  <c:v>1484.7153758633642</c:v>
                </c:pt>
                <c:pt idx="863">
                  <c:v>2015.7007411959814</c:v>
                </c:pt>
                <c:pt idx="864">
                  <c:v>2840.1253873703081</c:v>
                </c:pt>
                <c:pt idx="865">
                  <c:v>2840.1253873703081</c:v>
                </c:pt>
                <c:pt idx="866">
                  <c:v>3909.8590619731526</c:v>
                </c:pt>
                <c:pt idx="867">
                  <c:v>4819.6760914612069</c:v>
                </c:pt>
                <c:pt idx="868">
                  <c:v>1957.7657194176743</c:v>
                </c:pt>
                <c:pt idx="869">
                  <c:v>1508.2298626945851</c:v>
                </c:pt>
                <c:pt idx="870">
                  <c:v>2491.3521610170092</c:v>
                </c:pt>
                <c:pt idx="871">
                  <c:v>2344.1608728526162</c:v>
                </c:pt>
                <c:pt idx="872">
                  <c:v>2563.4041573097356</c:v>
                </c:pt>
                <c:pt idx="873">
                  <c:v>2362.0420645795939</c:v>
                </c:pt>
                <c:pt idx="874">
                  <c:v>2340.7043874557539</c:v>
                </c:pt>
                <c:pt idx="875">
                  <c:v>3264.3194393267449</c:v>
                </c:pt>
                <c:pt idx="876">
                  <c:v>2403.8836260643943</c:v>
                </c:pt>
                <c:pt idx="877">
                  <c:v>2544.4230440855267</c:v>
                </c:pt>
                <c:pt idx="878">
                  <c:v>3175.6511887531206</c:v>
                </c:pt>
                <c:pt idx="879">
                  <c:v>3257.8895941013907</c:v>
                </c:pt>
                <c:pt idx="880">
                  <c:v>3217.89161543317</c:v>
                </c:pt>
                <c:pt idx="881">
                  <c:v>2594.9458899131819</c:v>
                </c:pt>
                <c:pt idx="882">
                  <c:v>1714.9914574872371</c:v>
                </c:pt>
                <c:pt idx="883">
                  <c:v>1976.7167969898462</c:v>
                </c:pt>
                <c:pt idx="884">
                  <c:v>2037.5524013388927</c:v>
                </c:pt>
                <c:pt idx="885">
                  <c:v>2802.8205159804556</c:v>
                </c:pt>
                <c:pt idx="886">
                  <c:v>3082.8213267837791</c:v>
                </c:pt>
                <c:pt idx="887">
                  <c:v>3188.7740680402721</c:v>
                </c:pt>
                <c:pt idx="888">
                  <c:v>3234.5654680700313</c:v>
                </c:pt>
                <c:pt idx="889">
                  <c:v>2800.8225540443082</c:v>
                </c:pt>
                <c:pt idx="890">
                  <c:v>3353.5056168796432</c:v>
                </c:pt>
                <c:pt idx="891">
                  <c:v>2828.4439678301915</c:v>
                </c:pt>
                <c:pt idx="892">
                  <c:v>3187.4413291459205</c:v>
                </c:pt>
                <c:pt idx="893">
                  <c:v>3381.0906569932813</c:v>
                </c:pt>
                <c:pt idx="894">
                  <c:v>3156.2848115482711</c:v>
                </c:pt>
                <c:pt idx="895">
                  <c:v>3196.6783307517044</c:v>
                </c:pt>
                <c:pt idx="896">
                  <c:v>2238.9740249610468</c:v>
                </c:pt>
                <c:pt idx="897">
                  <c:v>1982.3489363121234</c:v>
                </c:pt>
                <c:pt idx="898">
                  <c:v>1660.8852853596557</c:v>
                </c:pt>
                <c:pt idx="899">
                  <c:v>2763.5499198440871</c:v>
                </c:pt>
                <c:pt idx="900">
                  <c:v>1591.9818924240001</c:v>
                </c:pt>
                <c:pt idx="901">
                  <c:v>3411.0034373411445</c:v>
                </c:pt>
                <c:pt idx="902">
                  <c:v>3666.9740464526403</c:v>
                </c:pt>
                <c:pt idx="903">
                  <c:v>3066.715351525625</c:v>
                </c:pt>
                <c:pt idx="904">
                  <c:v>1655.9330266304862</c:v>
                </c:pt>
                <c:pt idx="905">
                  <c:v>3229.3109937467079</c:v>
                </c:pt>
                <c:pt idx="906">
                  <c:v>3584.5052966553608</c:v>
                </c:pt>
                <c:pt idx="907">
                  <c:v>1423.8083356017235</c:v>
                </c:pt>
                <c:pt idx="908">
                  <c:v>1151.0451723440497</c:v>
                </c:pt>
                <c:pt idx="909">
                  <c:v>3100.0630567993485</c:v>
                </c:pt>
                <c:pt idx="910">
                  <c:v>1956.822649988123</c:v>
                </c:pt>
                <c:pt idx="911">
                  <c:v>1928.8995365327269</c:v>
                </c:pt>
                <c:pt idx="912">
                  <c:v>1953.0323655711509</c:v>
                </c:pt>
                <c:pt idx="913">
                  <c:v>1844.9044618264618</c:v>
                </c:pt>
                <c:pt idx="914">
                  <c:v>2239.8533381517782</c:v>
                </c:pt>
                <c:pt idx="915">
                  <c:v>1909.435658014856</c:v>
                </c:pt>
                <c:pt idx="916">
                  <c:v>2771.3570170297853</c:v>
                </c:pt>
                <c:pt idx="917">
                  <c:v>2995.5481547319146</c:v>
                </c:pt>
                <c:pt idx="918">
                  <c:v>3270.3946211229786</c:v>
                </c:pt>
                <c:pt idx="919">
                  <c:v>2118.1210507877545</c:v>
                </c:pt>
                <c:pt idx="920">
                  <c:v>3107.0621960148187</c:v>
                </c:pt>
                <c:pt idx="921">
                  <c:v>2722.4255133114098</c:v>
                </c:pt>
                <c:pt idx="922">
                  <c:v>2233.8681321491454</c:v>
                </c:pt>
                <c:pt idx="923">
                  <c:v>3095.1228270234469</c:v>
                </c:pt>
                <c:pt idx="924">
                  <c:v>1609.99270451712</c:v>
                </c:pt>
                <c:pt idx="925">
                  <c:v>1246.2464287243386</c:v>
                </c:pt>
                <c:pt idx="926">
                  <c:v>2516.4134889062398</c:v>
                </c:pt>
                <c:pt idx="927">
                  <c:v>2895.1750244638524</c:v>
                </c:pt>
                <c:pt idx="928">
                  <c:v>3650.4627496231574</c:v>
                </c:pt>
                <c:pt idx="929">
                  <c:v>3887.7528892654523</c:v>
                </c:pt>
                <c:pt idx="930">
                  <c:v>4248.5709757970762</c:v>
                </c:pt>
                <c:pt idx="931">
                  <c:v>3385.7766345750088</c:v>
                </c:pt>
                <c:pt idx="932">
                  <c:v>3322.5802070630407</c:v>
                </c:pt>
                <c:pt idx="933">
                  <c:v>3306.1990632714837</c:v>
                </c:pt>
                <c:pt idx="934">
                  <c:v>4230.1118865510844</c:v>
                </c:pt>
                <c:pt idx="935">
                  <c:v>4181.8291836807875</c:v>
                </c:pt>
                <c:pt idx="936">
                  <c:v>4121.7198793506832</c:v>
                </c:pt>
                <c:pt idx="937">
                  <c:v>3551.5777096885299</c:v>
                </c:pt>
                <c:pt idx="938">
                  <c:v>1541.5621182348368</c:v>
                </c:pt>
                <c:pt idx="939">
                  <c:v>1915.7871606606282</c:v>
                </c:pt>
                <c:pt idx="940">
                  <c:v>2107.2189467370458</c:v>
                </c:pt>
                <c:pt idx="941">
                  <c:v>3310.59974958565</c:v>
                </c:pt>
                <c:pt idx="942">
                  <c:v>3831.1555911978462</c:v>
                </c:pt>
                <c:pt idx="943">
                  <c:v>4086.3714951628804</c:v>
                </c:pt>
                <c:pt idx="944">
                  <c:v>3801.1125025843203</c:v>
                </c:pt>
                <c:pt idx="945">
                  <c:v>3587.6214216697299</c:v>
                </c:pt>
                <c:pt idx="946">
                  <c:v>3743.7519555118529</c:v>
                </c:pt>
                <c:pt idx="947">
                  <c:v>3883.7962685491211</c:v>
                </c:pt>
                <c:pt idx="948">
                  <c:v>3845.5904674074463</c:v>
                </c:pt>
                <c:pt idx="949">
                  <c:v>4245.7070920529359</c:v>
                </c:pt>
                <c:pt idx="950">
                  <c:v>3973.7148640358405</c:v>
                </c:pt>
                <c:pt idx="951">
                  <c:v>4243.6169797275688</c:v>
                </c:pt>
                <c:pt idx="952">
                  <c:v>1815.6685723545602</c:v>
                </c:pt>
                <c:pt idx="953">
                  <c:v>1899.5114253675324</c:v>
                </c:pt>
                <c:pt idx="954">
                  <c:v>2673.2723066706458</c:v>
                </c:pt>
                <c:pt idx="955">
                  <c:v>3188.3197824622525</c:v>
                </c:pt>
                <c:pt idx="956">
                  <c:v>4128.9460131640435</c:v>
                </c:pt>
                <c:pt idx="957">
                  <c:v>4171.1223552767997</c:v>
                </c:pt>
                <c:pt idx="958">
                  <c:v>4231.2979740776118</c:v>
                </c:pt>
                <c:pt idx="959">
                  <c:v>3995.0945424354459</c:v>
                </c:pt>
                <c:pt idx="960">
                  <c:v>4089.4721363865597</c:v>
                </c:pt>
                <c:pt idx="961">
                  <c:v>3537.1602248960494</c:v>
                </c:pt>
                <c:pt idx="962">
                  <c:v>3787.2531142751636</c:v>
                </c:pt>
                <c:pt idx="963">
                  <c:v>4136.3501167722461</c:v>
                </c:pt>
                <c:pt idx="964">
                  <c:v>4317.817131978647</c:v>
                </c:pt>
                <c:pt idx="965">
                  <c:v>3607.4734687423388</c:v>
                </c:pt>
                <c:pt idx="966">
                  <c:v>1971.5426927764615</c:v>
                </c:pt>
                <c:pt idx="967">
                  <c:v>2215.6512902092804</c:v>
                </c:pt>
                <c:pt idx="968">
                  <c:v>2152.5857005386461</c:v>
                </c:pt>
                <c:pt idx="969">
                  <c:v>3615.4265709123702</c:v>
                </c:pt>
                <c:pt idx="970">
                  <c:v>3277.4375327303082</c:v>
                </c:pt>
                <c:pt idx="971">
                  <c:v>4157.6954145505479</c:v>
                </c:pt>
                <c:pt idx="972">
                  <c:v>4176.5615576418459</c:v>
                </c:pt>
                <c:pt idx="973">
                  <c:v>3180.6185269490584</c:v>
                </c:pt>
                <c:pt idx="974">
                  <c:v>3617.2368494283328</c:v>
                </c:pt>
                <c:pt idx="975">
                  <c:v>4091.5392305356813</c:v>
                </c:pt>
                <c:pt idx="976">
                  <c:v>3887.396438536025</c:v>
                </c:pt>
                <c:pt idx="977">
                  <c:v>3928.0754743194461</c:v>
                </c:pt>
                <c:pt idx="978">
                  <c:v>4088.7113718698583</c:v>
                </c:pt>
                <c:pt idx="979">
                  <c:v>4063.0590316178586</c:v>
                </c:pt>
                <c:pt idx="980">
                  <c:v>1631.4595423753851</c:v>
                </c:pt>
                <c:pt idx="981">
                  <c:v>981.75153384000009</c:v>
                </c:pt>
                <c:pt idx="982">
                  <c:v>2260.4176979999997</c:v>
                </c:pt>
                <c:pt idx="983">
                  <c:v>2187.8016567507693</c:v>
                </c:pt>
                <c:pt idx="984">
                  <c:v>3036.5348428800003</c:v>
                </c:pt>
                <c:pt idx="985">
                  <c:v>2671.4819918769235</c:v>
                </c:pt>
                <c:pt idx="986">
                  <c:v>2704.4814663138463</c:v>
                </c:pt>
                <c:pt idx="987">
                  <c:v>1965.3300544984618</c:v>
                </c:pt>
                <c:pt idx="988">
                  <c:v>2840.2918022769236</c:v>
                </c:pt>
                <c:pt idx="989">
                  <c:v>2537.2447616492309</c:v>
                </c:pt>
                <c:pt idx="990">
                  <c:v>3202.9889351815391</c:v>
                </c:pt>
                <c:pt idx="991">
                  <c:v>3297.4108845784617</c:v>
                </c:pt>
                <c:pt idx="992">
                  <c:v>3614.1911467200002</c:v>
                </c:pt>
                <c:pt idx="993">
                  <c:v>2303.5840965415387</c:v>
                </c:pt>
                <c:pt idx="994">
                  <c:v>1308.48734016</c:v>
                </c:pt>
                <c:pt idx="995">
                  <c:v>1744.1258874092312</c:v>
                </c:pt>
                <c:pt idx="996">
                  <c:v>1877.8221426461544</c:v>
                </c:pt>
                <c:pt idx="997">
                  <c:v>2391.7790635200004</c:v>
                </c:pt>
                <c:pt idx="998">
                  <c:v>2815.9521496615389</c:v>
                </c:pt>
                <c:pt idx="999">
                  <c:v>2547.6058963384617</c:v>
                </c:pt>
                <c:pt idx="1000">
                  <c:v>2671.0879414153851</c:v>
                </c:pt>
                <c:pt idx="1001">
                  <c:v>2276.4873572861538</c:v>
                </c:pt>
                <c:pt idx="1002">
                  <c:v>2680.2549624738467</c:v>
                </c:pt>
                <c:pt idx="1003">
                  <c:v>3116.4558760246159</c:v>
                </c:pt>
                <c:pt idx="1004">
                  <c:v>2543.4271319261543</c:v>
                </c:pt>
                <c:pt idx="1005">
                  <c:v>2474.1845848246153</c:v>
                </c:pt>
                <c:pt idx="1006">
                  <c:v>3080.9426411076934</c:v>
                </c:pt>
                <c:pt idx="1007">
                  <c:v>2556.7373121230776</c:v>
                </c:pt>
                <c:pt idx="1008">
                  <c:v>1814.5268021353847</c:v>
                </c:pt>
                <c:pt idx="1009">
                  <c:v>1686.2502888000004</c:v>
                </c:pt>
                <c:pt idx="1010">
                  <c:v>1893.5813464615385</c:v>
                </c:pt>
                <c:pt idx="1011">
                  <c:v>2434.4887857230774</c:v>
                </c:pt>
                <c:pt idx="1012">
                  <c:v>2732.6290537107693</c:v>
                </c:pt>
                <c:pt idx="1013">
                  <c:v>2634.7314385107702</c:v>
                </c:pt>
                <c:pt idx="1014">
                  <c:v>2648.8882642707695</c:v>
                </c:pt>
                <c:pt idx="1015">
                  <c:v>2636.5229607876931</c:v>
                </c:pt>
                <c:pt idx="1016">
                  <c:v>2529.9100752369236</c:v>
                </c:pt>
                <c:pt idx="1017">
                  <c:v>2013.4212394153849</c:v>
                </c:pt>
                <c:pt idx="1018">
                  <c:v>2135.6544259938464</c:v>
                </c:pt>
                <c:pt idx="1019">
                  <c:v>2444.6631686400001</c:v>
                </c:pt>
                <c:pt idx="1020">
                  <c:v>2347.7458946953852</c:v>
                </c:pt>
                <c:pt idx="1021">
                  <c:v>2856.7093518276924</c:v>
                </c:pt>
                <c:pt idx="1022">
                  <c:v>1734.6661431507694</c:v>
                </c:pt>
                <c:pt idx="1023">
                  <c:v>1773.0193560369232</c:v>
                </c:pt>
                <c:pt idx="1024">
                  <c:v>1509.0707058646153</c:v>
                </c:pt>
                <c:pt idx="1025">
                  <c:v>2536.6477752000005</c:v>
                </c:pt>
                <c:pt idx="1026">
                  <c:v>2182.1219822769231</c:v>
                </c:pt>
                <c:pt idx="1027">
                  <c:v>2387.5084009107691</c:v>
                </c:pt>
                <c:pt idx="1028">
                  <c:v>2696.7406264615393</c:v>
                </c:pt>
                <c:pt idx="1029">
                  <c:v>2516.6024282215385</c:v>
                </c:pt>
                <c:pt idx="1030">
                  <c:v>2446.2272675076924</c:v>
                </c:pt>
                <c:pt idx="1031">
                  <c:v>2524.4344626092311</c:v>
                </c:pt>
                <c:pt idx="1032">
                  <c:v>3046.0216077415389</c:v>
                </c:pt>
                <c:pt idx="1033">
                  <c:v>3016.943216861539</c:v>
                </c:pt>
                <c:pt idx="1034">
                  <c:v>2712.2071070769234</c:v>
                </c:pt>
                <c:pt idx="1035">
                  <c:v>2690.7230537169239</c:v>
                </c:pt>
                <c:pt idx="1036">
                  <c:v>2025.1025840639998</c:v>
                </c:pt>
                <c:pt idx="1037">
                  <c:v>1457.0022855360003</c:v>
                </c:pt>
                <c:pt idx="1038">
                  <c:v>2307.4809743999999</c:v>
                </c:pt>
                <c:pt idx="1039">
                  <c:v>1893.6885844800001</c:v>
                </c:pt>
                <c:pt idx="1040">
                  <c:v>1679.5925247360003</c:v>
                </c:pt>
                <c:pt idx="1041">
                  <c:v>1676.5204794240003</c:v>
                </c:pt>
                <c:pt idx="1042">
                  <c:v>1696.9339820160001</c:v>
                </c:pt>
                <c:pt idx="1043">
                  <c:v>1377.8658344639998</c:v>
                </c:pt>
                <c:pt idx="1044">
                  <c:v>1827.9642044160003</c:v>
                </c:pt>
                <c:pt idx="1045">
                  <c:v>1640.3756376000001</c:v>
                </c:pt>
                <c:pt idx="1046">
                  <c:v>1891.0912292160001</c:v>
                </c:pt>
                <c:pt idx="1047">
                  <c:v>1720.4102415360003</c:v>
                </c:pt>
                <c:pt idx="1048">
                  <c:v>1894.045059648</c:v>
                </c:pt>
                <c:pt idx="1049">
                  <c:v>1793.1345062400003</c:v>
                </c:pt>
                <c:pt idx="1050">
                  <c:v>2001.2661903360001</c:v>
                </c:pt>
                <c:pt idx="1051">
                  <c:v>2237.6470697280001</c:v>
                </c:pt>
                <c:pt idx="1052">
                  <c:v>2151.2692387200004</c:v>
                </c:pt>
                <c:pt idx="1053">
                  <c:v>1921.4682977280002</c:v>
                </c:pt>
                <c:pt idx="1054">
                  <c:v>1776.6194295360001</c:v>
                </c:pt>
                <c:pt idx="1055">
                  <c:v>1869.3539981760005</c:v>
                </c:pt>
                <c:pt idx="1056">
                  <c:v>1902.4919531520004</c:v>
                </c:pt>
                <c:pt idx="1057">
                  <c:v>1832.9374029120002</c:v>
                </c:pt>
                <c:pt idx="1058">
                  <c:v>1899.8449196160002</c:v>
                </c:pt>
                <c:pt idx="1059">
                  <c:v>2053.9880309760006</c:v>
                </c:pt>
                <c:pt idx="1060">
                  <c:v>2155.2097432320002</c:v>
                </c:pt>
                <c:pt idx="1061">
                  <c:v>2256.1056598080004</c:v>
                </c:pt>
                <c:pt idx="1062">
                  <c:v>1816.5367409280002</c:v>
                </c:pt>
                <c:pt idx="1063">
                  <c:v>2033.5544033280005</c:v>
                </c:pt>
                <c:pt idx="1064">
                  <c:v>1941.683649024</c:v>
                </c:pt>
                <c:pt idx="1065">
                  <c:v>2218.547725632</c:v>
                </c:pt>
                <c:pt idx="1066">
                  <c:v>1959.1666832640001</c:v>
                </c:pt>
                <c:pt idx="1067">
                  <c:v>1927.1969472000003</c:v>
                </c:pt>
                <c:pt idx="1068">
                  <c:v>1696.7879019840004</c:v>
                </c:pt>
                <c:pt idx="1069">
                  <c:v>1985.4829209600002</c:v>
                </c:pt>
                <c:pt idx="1070">
                  <c:v>2164.5673156800003</c:v>
                </c:pt>
                <c:pt idx="1071">
                  <c:v>2043.6695381760001</c:v>
                </c:pt>
                <c:pt idx="1072">
                  <c:v>1955.8110620160003</c:v>
                </c:pt>
                <c:pt idx="1073">
                  <c:v>2060.773016736</c:v>
                </c:pt>
                <c:pt idx="1074">
                  <c:v>2197.9825136640002</c:v>
                </c:pt>
                <c:pt idx="1075">
                  <c:v>2031.2879092800001</c:v>
                </c:pt>
                <c:pt idx="1076">
                  <c:v>1700.6007621120002</c:v>
                </c:pt>
                <c:pt idx="1077">
                  <c:v>2191.8838791359999</c:v>
                </c:pt>
                <c:pt idx="1078">
                  <c:v>2270.7157845120005</c:v>
                </c:pt>
                <c:pt idx="1079">
                  <c:v>2096.5395696</c:v>
                </c:pt>
                <c:pt idx="1080">
                  <c:v>2002.1264867520001</c:v>
                </c:pt>
                <c:pt idx="1081">
                  <c:v>1742.7233490240001</c:v>
                </c:pt>
                <c:pt idx="1082">
                  <c:v>1804.9820557440003</c:v>
                </c:pt>
                <c:pt idx="1083">
                  <c:v>1803.1929256320002</c:v>
                </c:pt>
                <c:pt idx="1084">
                  <c:v>1826.0807839680003</c:v>
                </c:pt>
                <c:pt idx="1085">
                  <c:v>1890.7033709760001</c:v>
                </c:pt>
                <c:pt idx="1086">
                  <c:v>2104.4757464640002</c:v>
                </c:pt>
                <c:pt idx="1087">
                  <c:v>1940.2954656960001</c:v>
                </c:pt>
                <c:pt idx="1088">
                  <c:v>2193.0056561280003</c:v>
                </c:pt>
                <c:pt idx="1089">
                  <c:v>1865.6635751040003</c:v>
                </c:pt>
                <c:pt idx="1090">
                  <c:v>1620.3703992000003</c:v>
                </c:pt>
                <c:pt idx="1091">
                  <c:v>2543.5743379199998</c:v>
                </c:pt>
                <c:pt idx="1092">
                  <c:v>1430.135694894336</c:v>
                </c:pt>
                <c:pt idx="1093">
                  <c:v>830.6528561483259</c:v>
                </c:pt>
                <c:pt idx="1094">
                  <c:v>2716.4084051546297</c:v>
                </c:pt>
                <c:pt idx="1095">
                  <c:v>1802.7803871289227</c:v>
                </c:pt>
                <c:pt idx="1096">
                  <c:v>3418.7774117326521</c:v>
                </c:pt>
                <c:pt idx="1097">
                  <c:v>3360.5052927269235</c:v>
                </c:pt>
                <c:pt idx="1098">
                  <c:v>2641.1052205630799</c:v>
                </c:pt>
                <c:pt idx="1099">
                  <c:v>2441.5445752333767</c:v>
                </c:pt>
                <c:pt idx="1100">
                  <c:v>3335.8592712460395</c:v>
                </c:pt>
                <c:pt idx="1101">
                  <c:v>3208.3209713423871</c:v>
                </c:pt>
                <c:pt idx="1102">
                  <c:v>2894.2751921095514</c:v>
                </c:pt>
                <c:pt idx="1103">
                  <c:v>2893.8314936914717</c:v>
                </c:pt>
                <c:pt idx="1104">
                  <c:v>2309.6462385625941</c:v>
                </c:pt>
                <c:pt idx="1105">
                  <c:v>3207.5308204404109</c:v>
                </c:pt>
                <c:pt idx="1106">
                  <c:v>1537.8272025928115</c:v>
                </c:pt>
                <c:pt idx="1107">
                  <c:v>1659.4337972063263</c:v>
                </c:pt>
                <c:pt idx="1108">
                  <c:v>2496.3167588697329</c:v>
                </c:pt>
                <c:pt idx="1109">
                  <c:v>2330.5134267314702</c:v>
                </c:pt>
                <c:pt idx="1110">
                  <c:v>2607.0757288378613</c:v>
                </c:pt>
                <c:pt idx="1111">
                  <c:v>2501.1275899773227</c:v>
                </c:pt>
                <c:pt idx="1112">
                  <c:v>2251.5836304680984</c:v>
                </c:pt>
                <c:pt idx="1113">
                  <c:v>940.8161326344532</c:v>
                </c:pt>
                <c:pt idx="1114">
                  <c:v>2885.6030009615824</c:v>
                </c:pt>
                <c:pt idx="1115">
                  <c:v>2966.1374587364735</c:v>
                </c:pt>
                <c:pt idx="1116">
                  <c:v>3107.5156391564292</c:v>
                </c:pt>
                <c:pt idx="1117">
                  <c:v>2601.7695618990806</c:v>
                </c:pt>
                <c:pt idx="1118">
                  <c:v>2202.3111896506921</c:v>
                </c:pt>
                <c:pt idx="1119">
                  <c:v>2608.8875081254005</c:v>
                </c:pt>
                <c:pt idx="1120">
                  <c:v>982.40914534637216</c:v>
                </c:pt>
                <c:pt idx="1121">
                  <c:v>2361.9653992989424</c:v>
                </c:pt>
                <c:pt idx="1122">
                  <c:v>2502.5121670554486</c:v>
                </c:pt>
                <c:pt idx="1123">
                  <c:v>2011.3618413564768</c:v>
                </c:pt>
                <c:pt idx="1124">
                  <c:v>2571.0981322807606</c:v>
                </c:pt>
                <c:pt idx="1125">
                  <c:v>2598.3929344510307</c:v>
                </c:pt>
                <c:pt idx="1126">
                  <c:v>2554.801545992003</c:v>
                </c:pt>
                <c:pt idx="1127">
                  <c:v>2048.0055152860045</c:v>
                </c:pt>
                <c:pt idx="1128">
                  <c:v>3981.3657653556716</c:v>
                </c:pt>
                <c:pt idx="1129">
                  <c:v>2811.9970185978304</c:v>
                </c:pt>
                <c:pt idx="1130">
                  <c:v>2818.8278336209751</c:v>
                </c:pt>
                <c:pt idx="1131">
                  <c:v>2972.3690996306414</c:v>
                </c:pt>
                <c:pt idx="1132">
                  <c:v>2103.8608604831434</c:v>
                </c:pt>
                <c:pt idx="1133">
                  <c:v>1974.0277295263559</c:v>
                </c:pt>
                <c:pt idx="1134">
                  <c:v>1800.2270485464253</c:v>
                </c:pt>
                <c:pt idx="1135">
                  <c:v>2812.7245245851786</c:v>
                </c:pt>
                <c:pt idx="1136">
                  <c:v>1471.9286509062426</c:v>
                </c:pt>
                <c:pt idx="1137">
                  <c:v>2664.0003791553922</c:v>
                </c:pt>
                <c:pt idx="1138">
                  <c:v>1921.9214712214336</c:v>
                </c:pt>
                <c:pt idx="1139">
                  <c:v>3162.5861230107648</c:v>
                </c:pt>
                <c:pt idx="1140">
                  <c:v>3329.8449905383677</c:v>
                </c:pt>
                <c:pt idx="1141">
                  <c:v>2732.7146625838423</c:v>
                </c:pt>
                <c:pt idx="1142">
                  <c:v>3008.5541406940538</c:v>
                </c:pt>
                <c:pt idx="1143">
                  <c:v>3332.4266131297941</c:v>
                </c:pt>
                <c:pt idx="1144">
                  <c:v>3672.3555506505045</c:v>
                </c:pt>
                <c:pt idx="1145">
                  <c:v>3491.0953474696239</c:v>
                </c:pt>
                <c:pt idx="1146">
                  <c:v>2920.4876900663326</c:v>
                </c:pt>
                <c:pt idx="1147">
                  <c:v>3763.3085957790458</c:v>
                </c:pt>
                <c:pt idx="1148">
                  <c:v>1430.135694894336</c:v>
                </c:pt>
                <c:pt idx="1149">
                  <c:v>830.6528561483259</c:v>
                </c:pt>
                <c:pt idx="1150">
                  <c:v>2716.4084051546297</c:v>
                </c:pt>
                <c:pt idx="1151">
                  <c:v>1802.7803871289227</c:v>
                </c:pt>
                <c:pt idx="1152">
                  <c:v>3418.7774117326521</c:v>
                </c:pt>
                <c:pt idx="1153">
                  <c:v>3360.5052927269235</c:v>
                </c:pt>
                <c:pt idx="1154">
                  <c:v>2641.1052205630799</c:v>
                </c:pt>
                <c:pt idx="1155">
                  <c:v>2441.5445752333767</c:v>
                </c:pt>
                <c:pt idx="1156">
                  <c:v>3335.8592712460395</c:v>
                </c:pt>
                <c:pt idx="1157">
                  <c:v>3208.3209713423871</c:v>
                </c:pt>
                <c:pt idx="1158">
                  <c:v>2894.2751921095514</c:v>
                </c:pt>
                <c:pt idx="1159">
                  <c:v>2893.8314936914717</c:v>
                </c:pt>
                <c:pt idx="1160">
                  <c:v>2309.6462385625941</c:v>
                </c:pt>
                <c:pt idx="1161">
                  <c:v>3207.5308204404109</c:v>
                </c:pt>
                <c:pt idx="1162">
                  <c:v>1537.8272025928115</c:v>
                </c:pt>
                <c:pt idx="1163">
                  <c:v>1659.4337972063263</c:v>
                </c:pt>
                <c:pt idx="1164">
                  <c:v>2496.3167588697329</c:v>
                </c:pt>
                <c:pt idx="1165">
                  <c:v>2330.5134267314702</c:v>
                </c:pt>
                <c:pt idx="1166">
                  <c:v>2607.0757288378613</c:v>
                </c:pt>
                <c:pt idx="1167">
                  <c:v>2501.1275899773227</c:v>
                </c:pt>
                <c:pt idx="1168">
                  <c:v>2251.5836304680984</c:v>
                </c:pt>
                <c:pt idx="1169">
                  <c:v>940.8161326344532</c:v>
                </c:pt>
                <c:pt idx="1170">
                  <c:v>2885.6030009615824</c:v>
                </c:pt>
                <c:pt idx="1171">
                  <c:v>2966.1374587364735</c:v>
                </c:pt>
                <c:pt idx="1172">
                  <c:v>3107.5156391564292</c:v>
                </c:pt>
                <c:pt idx="1173">
                  <c:v>2601.7695618990806</c:v>
                </c:pt>
                <c:pt idx="1174">
                  <c:v>2202.3111896506921</c:v>
                </c:pt>
                <c:pt idx="1175">
                  <c:v>2608.8875081254005</c:v>
                </c:pt>
                <c:pt idx="1176">
                  <c:v>982.40914534637216</c:v>
                </c:pt>
                <c:pt idx="1177">
                  <c:v>2361.9653992989424</c:v>
                </c:pt>
                <c:pt idx="1178">
                  <c:v>2502.5121670554486</c:v>
                </c:pt>
                <c:pt idx="1179">
                  <c:v>2011.3618413564768</c:v>
                </c:pt>
                <c:pt idx="1180">
                  <c:v>2571.0981322807606</c:v>
                </c:pt>
                <c:pt idx="1181">
                  <c:v>2598.3929344510307</c:v>
                </c:pt>
                <c:pt idx="1182">
                  <c:v>2554.801545992003</c:v>
                </c:pt>
                <c:pt idx="1183">
                  <c:v>2048.0055152860045</c:v>
                </c:pt>
                <c:pt idx="1184">
                  <c:v>3981.3657653556716</c:v>
                </c:pt>
                <c:pt idx="1185">
                  <c:v>2811.9970185978304</c:v>
                </c:pt>
                <c:pt idx="1186">
                  <c:v>2818.8278336209751</c:v>
                </c:pt>
                <c:pt idx="1187">
                  <c:v>2972.3690996306414</c:v>
                </c:pt>
                <c:pt idx="1188">
                  <c:v>2103.8608604831434</c:v>
                </c:pt>
                <c:pt idx="1189">
                  <c:v>1974.0277295263559</c:v>
                </c:pt>
                <c:pt idx="1190">
                  <c:v>1800.2270485464253</c:v>
                </c:pt>
                <c:pt idx="1191">
                  <c:v>2812.7245245851786</c:v>
                </c:pt>
                <c:pt idx="1192">
                  <c:v>1471.9286509062426</c:v>
                </c:pt>
                <c:pt idx="1193">
                  <c:v>2664.0003791553922</c:v>
                </c:pt>
                <c:pt idx="1194">
                  <c:v>1921.9214712214336</c:v>
                </c:pt>
                <c:pt idx="1195">
                  <c:v>3162.5861230107648</c:v>
                </c:pt>
                <c:pt idx="1196">
                  <c:v>3329.8449905383677</c:v>
                </c:pt>
                <c:pt idx="1197">
                  <c:v>2732.7146625838423</c:v>
                </c:pt>
                <c:pt idx="1198">
                  <c:v>3008.5541406940538</c:v>
                </c:pt>
                <c:pt idx="1199">
                  <c:v>3332.4266131297941</c:v>
                </c:pt>
                <c:pt idx="1200">
                  <c:v>3672.3555506505045</c:v>
                </c:pt>
                <c:pt idx="1201">
                  <c:v>3491.0953474696239</c:v>
                </c:pt>
                <c:pt idx="1202">
                  <c:v>2920.4876900663326</c:v>
                </c:pt>
                <c:pt idx="1203">
                  <c:v>3763.3085957790458</c:v>
                </c:pt>
                <c:pt idx="1204">
                  <c:v>1430.135694894336</c:v>
                </c:pt>
                <c:pt idx="1205">
                  <c:v>830.6528561483259</c:v>
                </c:pt>
                <c:pt idx="1206">
                  <c:v>2716.4084051546297</c:v>
                </c:pt>
                <c:pt idx="1207">
                  <c:v>1802.7803871289227</c:v>
                </c:pt>
                <c:pt idx="1208">
                  <c:v>3418.7774117326521</c:v>
                </c:pt>
                <c:pt idx="1209">
                  <c:v>3360.5052927269235</c:v>
                </c:pt>
                <c:pt idx="1210">
                  <c:v>2641.1052205630799</c:v>
                </c:pt>
                <c:pt idx="1211">
                  <c:v>2441.5445752333767</c:v>
                </c:pt>
                <c:pt idx="1212">
                  <c:v>3335.8592712460395</c:v>
                </c:pt>
                <c:pt idx="1213">
                  <c:v>3208.3209713423871</c:v>
                </c:pt>
                <c:pt idx="1214">
                  <c:v>2894.2751921095514</c:v>
                </c:pt>
                <c:pt idx="1215">
                  <c:v>2893.8314936914717</c:v>
                </c:pt>
                <c:pt idx="1216">
                  <c:v>2309.6462385625941</c:v>
                </c:pt>
                <c:pt idx="1217">
                  <c:v>3207.5308204404109</c:v>
                </c:pt>
                <c:pt idx="1218">
                  <c:v>1537.8272025928115</c:v>
                </c:pt>
                <c:pt idx="1219">
                  <c:v>1659.4337972063263</c:v>
                </c:pt>
                <c:pt idx="1220">
                  <c:v>2496.3167588697329</c:v>
                </c:pt>
                <c:pt idx="1221">
                  <c:v>2330.5134267314702</c:v>
                </c:pt>
                <c:pt idx="1222">
                  <c:v>2607.0757288378613</c:v>
                </c:pt>
                <c:pt idx="1223">
                  <c:v>2501.1275899773227</c:v>
                </c:pt>
                <c:pt idx="1224">
                  <c:v>2251.5836304680984</c:v>
                </c:pt>
                <c:pt idx="1225">
                  <c:v>940.8161326344532</c:v>
                </c:pt>
                <c:pt idx="1226">
                  <c:v>2885.6030009615824</c:v>
                </c:pt>
                <c:pt idx="1227">
                  <c:v>2966.1374587364735</c:v>
                </c:pt>
                <c:pt idx="1228">
                  <c:v>3107.5156391564292</c:v>
                </c:pt>
                <c:pt idx="1229">
                  <c:v>2601.7695618990806</c:v>
                </c:pt>
                <c:pt idx="1230">
                  <c:v>2202.3111896506921</c:v>
                </c:pt>
                <c:pt idx="1231">
                  <c:v>2608.8875081254005</c:v>
                </c:pt>
                <c:pt idx="1232">
                  <c:v>982.40914534637216</c:v>
                </c:pt>
                <c:pt idx="1233">
                  <c:v>2361.9653992989424</c:v>
                </c:pt>
                <c:pt idx="1234">
                  <c:v>2502.5121670554486</c:v>
                </c:pt>
                <c:pt idx="1235">
                  <c:v>2011.3618413564768</c:v>
                </c:pt>
                <c:pt idx="1236">
                  <c:v>2571.0981322807606</c:v>
                </c:pt>
                <c:pt idx="1237">
                  <c:v>2598.3929344510307</c:v>
                </c:pt>
                <c:pt idx="1238">
                  <c:v>2554.801545992003</c:v>
                </c:pt>
                <c:pt idx="1239">
                  <c:v>2048.0055152860045</c:v>
                </c:pt>
                <c:pt idx="1240">
                  <c:v>3981.3657653556716</c:v>
                </c:pt>
                <c:pt idx="1241">
                  <c:v>2811.9970185978304</c:v>
                </c:pt>
                <c:pt idx="1242">
                  <c:v>2818.8278336209751</c:v>
                </c:pt>
                <c:pt idx="1243">
                  <c:v>2972.3690996306414</c:v>
                </c:pt>
                <c:pt idx="1244">
                  <c:v>2103.8608604831434</c:v>
                </c:pt>
                <c:pt idx="1245">
                  <c:v>1974.0277295263559</c:v>
                </c:pt>
                <c:pt idx="1246">
                  <c:v>1800.2270485464253</c:v>
                </c:pt>
                <c:pt idx="1247">
                  <c:v>2812.7245245851786</c:v>
                </c:pt>
                <c:pt idx="1248">
                  <c:v>1471.9286509062426</c:v>
                </c:pt>
                <c:pt idx="1249">
                  <c:v>2664.0003791553922</c:v>
                </c:pt>
                <c:pt idx="1250">
                  <c:v>1921.9214712214336</c:v>
                </c:pt>
                <c:pt idx="1251">
                  <c:v>3162.5861230107648</c:v>
                </c:pt>
                <c:pt idx="1252">
                  <c:v>3329.8449905383677</c:v>
                </c:pt>
                <c:pt idx="1253">
                  <c:v>2732.7146625838423</c:v>
                </c:pt>
                <c:pt idx="1254">
                  <c:v>3008.5541406940538</c:v>
                </c:pt>
                <c:pt idx="1255">
                  <c:v>3332.4266131297941</c:v>
                </c:pt>
                <c:pt idx="1256">
                  <c:v>3672.3555506505045</c:v>
                </c:pt>
                <c:pt idx="1257">
                  <c:v>3491.0953474696239</c:v>
                </c:pt>
                <c:pt idx="1258">
                  <c:v>2920.4876900663326</c:v>
                </c:pt>
                <c:pt idx="1259">
                  <c:v>3763.3085957790458</c:v>
                </c:pt>
                <c:pt idx="1260" formatCode="0.00">
                  <c:v>2142.4201919999996</c:v>
                </c:pt>
                <c:pt idx="1261" formatCode="0.00">
                  <c:v>772.00516800000003</c:v>
                </c:pt>
                <c:pt idx="1262" formatCode="0.00">
                  <c:v>3285.6088319999994</c:v>
                </c:pt>
                <c:pt idx="1263" formatCode="0.00">
                  <c:v>2850.9148799999994</c:v>
                </c:pt>
                <c:pt idx="1264" formatCode="0.00">
                  <c:v>4684.250736</c:v>
                </c:pt>
                <c:pt idx="1265" formatCode="0.00">
                  <c:v>4641.9104160000006</c:v>
                </c:pt>
                <c:pt idx="1266" formatCode="0.00">
                  <c:v>5315.1215040000006</c:v>
                </c:pt>
                <c:pt idx="1267" formatCode="0.00">
                  <c:v>2646.2700000000004</c:v>
                </c:pt>
                <c:pt idx="1268" formatCode="0.00">
                  <c:v>4358.2302719999998</c:v>
                </c:pt>
                <c:pt idx="1269" formatCode="0.00">
                  <c:v>4259.4361920000001</c:v>
                </c:pt>
                <c:pt idx="1270" formatCode="0.00">
                  <c:v>5277.0152160000007</c:v>
                </c:pt>
                <c:pt idx="1271" formatCode="0.00">
                  <c:v>5247.3769919999995</c:v>
                </c:pt>
                <c:pt idx="1272" formatCode="0.00">
                  <c:v>5384.2773599999982</c:v>
                </c:pt>
                <c:pt idx="1273" formatCode="0.00">
                  <c:v>4307.4218880000008</c:v>
                </c:pt>
                <c:pt idx="1274" formatCode="0.00">
                  <c:v>1589.173344</c:v>
                </c:pt>
                <c:pt idx="1275" formatCode="0.00">
                  <c:v>1563.7691520000001</c:v>
                </c:pt>
                <c:pt idx="1276" formatCode="0.00">
                  <c:v>2745.0640800000001</c:v>
                </c:pt>
                <c:pt idx="1277" formatCode="0.00">
                  <c:v>2431.7457119999999</c:v>
                </c:pt>
                <c:pt idx="1278" formatCode="0.00">
                  <c:v>3240.4458240000013</c:v>
                </c:pt>
                <c:pt idx="1279" formatCode="0.00">
                  <c:v>5521.1777279999988</c:v>
                </c:pt>
                <c:pt idx="1280" formatCode="0.00">
                  <c:v>5483.0714400000006</c:v>
                </c:pt>
                <c:pt idx="1281" formatCode="0.00">
                  <c:v>3322.3037759999997</c:v>
                </c:pt>
                <c:pt idx="1282" formatCode="0.00">
                  <c:v>5233.2635519999994</c:v>
                </c:pt>
                <c:pt idx="1283" formatCode="0.00">
                  <c:v>5202.2139839999982</c:v>
                </c:pt>
                <c:pt idx="1284" formatCode="0.00">
                  <c:v>4966.5195360000007</c:v>
                </c:pt>
                <c:pt idx="1285" formatCode="0.00">
                  <c:v>5260.0790880000004</c:v>
                </c:pt>
                <c:pt idx="1286" formatCode="0.00">
                  <c:v>5629.851216</c:v>
                </c:pt>
                <c:pt idx="1287" formatCode="0.00">
                  <c:v>5569.1634239999994</c:v>
                </c:pt>
                <c:pt idx="1288" formatCode="0.00">
                  <c:v>2273.6751839999997</c:v>
                </c:pt>
                <c:pt idx="1289" formatCode="0.00">
                  <c:v>2721.0712320000002</c:v>
                </c:pt>
                <c:pt idx="1290" formatCode="0.00">
                  <c:v>3908.0115360000004</c:v>
                </c:pt>
                <c:pt idx="1291" formatCode="0.00">
                  <c:v>4409.0386560000006</c:v>
                </c:pt>
                <c:pt idx="1292" formatCode="0.00">
                  <c:v>4811.2716960000007</c:v>
                </c:pt>
                <c:pt idx="1293" formatCode="0.00">
                  <c:v>5039.9094239999995</c:v>
                </c:pt>
                <c:pt idx="1294" formatCode="0.00">
                  <c:v>5387.1000480000002</c:v>
                </c:pt>
                <c:pt idx="1295" formatCode="0.00">
                  <c:v>4486.6625759999988</c:v>
                </c:pt>
                <c:pt idx="1296" formatCode="0.00">
                  <c:v>4980.6329759999999</c:v>
                </c:pt>
                <c:pt idx="1297" formatCode="0.00">
                  <c:v>4852.2006720000008</c:v>
                </c:pt>
                <c:pt idx="1298" formatCode="0.00">
                  <c:v>5346.1710719999992</c:v>
                </c:pt>
                <c:pt idx="1299" formatCode="0.00">
                  <c:v>5000.3917919999985</c:v>
                </c:pt>
                <c:pt idx="1300" formatCode="0.00">
                  <c:v>5325.0009120000004</c:v>
                </c:pt>
                <c:pt idx="1301" formatCode="0.00">
                  <c:v>4898.7750239999987</c:v>
                </c:pt>
                <c:pt idx="1302" formatCode="0.00">
                  <c:v>2248.2709919999993</c:v>
                </c:pt>
                <c:pt idx="1303" formatCode="0.00">
                  <c:v>2695.6670400000007</c:v>
                </c:pt>
                <c:pt idx="1304" formatCode="0.00">
                  <c:v>2852.3262240000008</c:v>
                </c:pt>
                <c:pt idx="1305" formatCode="0.00">
                  <c:v>3549.5301599999998</c:v>
                </c:pt>
                <c:pt idx="1306" formatCode="0.00">
                  <c:v>4948.1720640000003</c:v>
                </c:pt>
                <c:pt idx="1307" formatCode="0.00">
                  <c:v>5272.7811839999986</c:v>
                </c:pt>
                <c:pt idx="1308" formatCode="0.00">
                  <c:v>5267.135808</c:v>
                </c:pt>
                <c:pt idx="1309" formatCode="0.00">
                  <c:v>4126.7698559999999</c:v>
                </c:pt>
                <c:pt idx="1310" formatCode="0.00">
                  <c:v>4698.364176</c:v>
                </c:pt>
                <c:pt idx="1311" formatCode="0.00">
                  <c:v>5175.3984480000008</c:v>
                </c:pt>
                <c:pt idx="1312" formatCode="0.00">
                  <c:v>4222.7412480000003</c:v>
                </c:pt>
                <c:pt idx="1313" formatCode="0.00">
                  <c:v>5381.4546720000008</c:v>
                </c:pt>
                <c:pt idx="1314" formatCode="0.00">
                  <c:v>5377.2206400000005</c:v>
                </c:pt>
                <c:pt idx="1315" formatCode="0.00">
                  <c:v>5007.4485119999999</c:v>
                </c:pt>
                <c:pt idx="1316" formatCode="0.00">
                  <c:v>2142.4201919999996</c:v>
                </c:pt>
                <c:pt idx="1317" formatCode="0.00">
                  <c:v>772.00516800000003</c:v>
                </c:pt>
                <c:pt idx="1318" formatCode="0.00">
                  <c:v>3285.6088319999994</c:v>
                </c:pt>
                <c:pt idx="1319" formatCode="0.00">
                  <c:v>2850.9148799999994</c:v>
                </c:pt>
                <c:pt idx="1320" formatCode="0.00">
                  <c:v>4684.250736</c:v>
                </c:pt>
                <c:pt idx="1321" formatCode="0.00">
                  <c:v>4641.9104160000006</c:v>
                </c:pt>
                <c:pt idx="1322" formatCode="0.00">
                  <c:v>5315.1215040000006</c:v>
                </c:pt>
                <c:pt idx="1323" formatCode="0.00">
                  <c:v>2646.2700000000004</c:v>
                </c:pt>
                <c:pt idx="1324" formatCode="0.00">
                  <c:v>4358.2302719999998</c:v>
                </c:pt>
                <c:pt idx="1325" formatCode="0.00">
                  <c:v>4259.4361920000001</c:v>
                </c:pt>
                <c:pt idx="1326" formatCode="0.00">
                  <c:v>5277.0152160000007</c:v>
                </c:pt>
                <c:pt idx="1327" formatCode="0.00">
                  <c:v>5247.3769919999995</c:v>
                </c:pt>
                <c:pt idx="1328" formatCode="0.00">
                  <c:v>5384.2773599999982</c:v>
                </c:pt>
                <c:pt idx="1329" formatCode="0.00">
                  <c:v>4307.4218880000008</c:v>
                </c:pt>
                <c:pt idx="1330" formatCode="0.00">
                  <c:v>1589.173344</c:v>
                </c:pt>
                <c:pt idx="1331" formatCode="0.00">
                  <c:v>1563.7691520000001</c:v>
                </c:pt>
                <c:pt idx="1332" formatCode="0.00">
                  <c:v>2745.0640800000001</c:v>
                </c:pt>
                <c:pt idx="1333" formatCode="0.00">
                  <c:v>2431.7457119999999</c:v>
                </c:pt>
                <c:pt idx="1334" formatCode="0.00">
                  <c:v>3240.4458240000013</c:v>
                </c:pt>
                <c:pt idx="1335" formatCode="0.00">
                  <c:v>5521.1777279999988</c:v>
                </c:pt>
                <c:pt idx="1336" formatCode="0.00">
                  <c:v>5483.0714400000006</c:v>
                </c:pt>
                <c:pt idx="1337" formatCode="0.00">
                  <c:v>3322.3037759999997</c:v>
                </c:pt>
                <c:pt idx="1338" formatCode="0.00">
                  <c:v>5233.2635519999994</c:v>
                </c:pt>
                <c:pt idx="1339" formatCode="0.00">
                  <c:v>5202.2139839999982</c:v>
                </c:pt>
                <c:pt idx="1340" formatCode="0.00">
                  <c:v>4966.5195360000007</c:v>
                </c:pt>
                <c:pt idx="1341" formatCode="0.00">
                  <c:v>5260.0790880000004</c:v>
                </c:pt>
                <c:pt idx="1342" formatCode="0.00">
                  <c:v>5629.851216</c:v>
                </c:pt>
                <c:pt idx="1343" formatCode="0.00">
                  <c:v>5569.1634239999994</c:v>
                </c:pt>
                <c:pt idx="1344" formatCode="0.00">
                  <c:v>2273.6751839999997</c:v>
                </c:pt>
                <c:pt idx="1345" formatCode="0.00">
                  <c:v>2721.0712320000002</c:v>
                </c:pt>
                <c:pt idx="1346" formatCode="0.00">
                  <c:v>3908.0115360000004</c:v>
                </c:pt>
                <c:pt idx="1347" formatCode="0.00">
                  <c:v>4409.0386560000006</c:v>
                </c:pt>
                <c:pt idx="1348" formatCode="0.00">
                  <c:v>4811.2716960000007</c:v>
                </c:pt>
                <c:pt idx="1349" formatCode="0.00">
                  <c:v>5039.9094239999995</c:v>
                </c:pt>
                <c:pt idx="1350" formatCode="0.00">
                  <c:v>5387.1000480000002</c:v>
                </c:pt>
                <c:pt idx="1351" formatCode="0.00">
                  <c:v>4486.6625759999988</c:v>
                </c:pt>
                <c:pt idx="1352" formatCode="0.00">
                  <c:v>4980.6329759999999</c:v>
                </c:pt>
                <c:pt idx="1353" formatCode="0.00">
                  <c:v>4852.2006720000008</c:v>
                </c:pt>
                <c:pt idx="1354" formatCode="0.00">
                  <c:v>5346.1710719999992</c:v>
                </c:pt>
                <c:pt idx="1355" formatCode="0.00">
                  <c:v>5000.3917919999985</c:v>
                </c:pt>
                <c:pt idx="1356" formatCode="0.00">
                  <c:v>5325.0009120000004</c:v>
                </c:pt>
                <c:pt idx="1357" formatCode="0.00">
                  <c:v>4898.7750239999987</c:v>
                </c:pt>
                <c:pt idx="1358" formatCode="0.00">
                  <c:v>2248.2709919999993</c:v>
                </c:pt>
                <c:pt idx="1359" formatCode="0.00">
                  <c:v>2695.6670400000007</c:v>
                </c:pt>
                <c:pt idx="1360" formatCode="0.00">
                  <c:v>2852.3262240000008</c:v>
                </c:pt>
                <c:pt idx="1361" formatCode="0.00">
                  <c:v>3549.5301599999998</c:v>
                </c:pt>
                <c:pt idx="1362" formatCode="0.00">
                  <c:v>4948.1720640000003</c:v>
                </c:pt>
                <c:pt idx="1363" formatCode="0.00">
                  <c:v>5272.7811839999986</c:v>
                </c:pt>
                <c:pt idx="1364" formatCode="0.00">
                  <c:v>5267.135808</c:v>
                </c:pt>
                <c:pt idx="1365" formatCode="0.00">
                  <c:v>4126.7698559999999</c:v>
                </c:pt>
                <c:pt idx="1366" formatCode="0.00">
                  <c:v>4698.364176</c:v>
                </c:pt>
                <c:pt idx="1367" formatCode="0.00">
                  <c:v>5175.3984480000008</c:v>
                </c:pt>
                <c:pt idx="1368" formatCode="0.00">
                  <c:v>4222.7412480000003</c:v>
                </c:pt>
                <c:pt idx="1369" formatCode="0.00">
                  <c:v>5381.4546720000008</c:v>
                </c:pt>
                <c:pt idx="1370" formatCode="0.00">
                  <c:v>5377.2206400000005</c:v>
                </c:pt>
                <c:pt idx="1371" formatCode="0.00">
                  <c:v>5007.4485119999999</c:v>
                </c:pt>
                <c:pt idx="1372" formatCode="0.00">
                  <c:v>2142.4201919999996</c:v>
                </c:pt>
                <c:pt idx="1373" formatCode="0.00">
                  <c:v>772.00516800000003</c:v>
                </c:pt>
                <c:pt idx="1374" formatCode="0.00">
                  <c:v>3285.6088319999994</c:v>
                </c:pt>
                <c:pt idx="1375" formatCode="0.00">
                  <c:v>2850.9148799999994</c:v>
                </c:pt>
                <c:pt idx="1376" formatCode="0.00">
                  <c:v>4684.250736</c:v>
                </c:pt>
                <c:pt idx="1377" formatCode="0.00">
                  <c:v>4641.9104160000006</c:v>
                </c:pt>
                <c:pt idx="1378" formatCode="0.00">
                  <c:v>5315.1215040000006</c:v>
                </c:pt>
                <c:pt idx="1379" formatCode="0.00">
                  <c:v>2646.2700000000004</c:v>
                </c:pt>
                <c:pt idx="1380" formatCode="0.00">
                  <c:v>4358.2302719999998</c:v>
                </c:pt>
                <c:pt idx="1381" formatCode="0.00">
                  <c:v>4259.4361920000001</c:v>
                </c:pt>
                <c:pt idx="1382" formatCode="0.00">
                  <c:v>5277.0152160000007</c:v>
                </c:pt>
                <c:pt idx="1383" formatCode="0.00">
                  <c:v>5247.3769919999995</c:v>
                </c:pt>
                <c:pt idx="1384" formatCode="0.00">
                  <c:v>5384.2773599999982</c:v>
                </c:pt>
                <c:pt idx="1385" formatCode="0.00">
                  <c:v>4307.4218880000008</c:v>
                </c:pt>
                <c:pt idx="1386" formatCode="0.00">
                  <c:v>1589.173344</c:v>
                </c:pt>
                <c:pt idx="1387" formatCode="0.00">
                  <c:v>1563.7691520000001</c:v>
                </c:pt>
                <c:pt idx="1388" formatCode="0.00">
                  <c:v>2745.0640800000001</c:v>
                </c:pt>
                <c:pt idx="1389" formatCode="0.00">
                  <c:v>2431.7457119999999</c:v>
                </c:pt>
                <c:pt idx="1390" formatCode="0.00">
                  <c:v>3240.4458240000013</c:v>
                </c:pt>
                <c:pt idx="1391" formatCode="0.00">
                  <c:v>5521.1777279999988</c:v>
                </c:pt>
                <c:pt idx="1392" formatCode="0.00">
                  <c:v>5483.0714400000006</c:v>
                </c:pt>
                <c:pt idx="1393" formatCode="0.00">
                  <c:v>3322.3037759999997</c:v>
                </c:pt>
                <c:pt idx="1394" formatCode="0.00">
                  <c:v>5233.2635519999994</c:v>
                </c:pt>
                <c:pt idx="1395" formatCode="0.00">
                  <c:v>5202.2139839999982</c:v>
                </c:pt>
                <c:pt idx="1396" formatCode="0.00">
                  <c:v>4966.5195360000007</c:v>
                </c:pt>
                <c:pt idx="1397" formatCode="0.00">
                  <c:v>5260.0790880000004</c:v>
                </c:pt>
                <c:pt idx="1398" formatCode="0.00">
                  <c:v>5629.851216</c:v>
                </c:pt>
                <c:pt idx="1399" formatCode="0.00">
                  <c:v>5569.1634239999994</c:v>
                </c:pt>
                <c:pt idx="1400" formatCode="0.00">
                  <c:v>2273.6751839999997</c:v>
                </c:pt>
                <c:pt idx="1401" formatCode="0.00">
                  <c:v>2721.0712320000002</c:v>
                </c:pt>
                <c:pt idx="1402" formatCode="0.00">
                  <c:v>3908.0115360000004</c:v>
                </c:pt>
                <c:pt idx="1403" formatCode="0.00">
                  <c:v>4409.0386560000006</c:v>
                </c:pt>
                <c:pt idx="1404" formatCode="0.00">
                  <c:v>4811.2716960000007</c:v>
                </c:pt>
                <c:pt idx="1405" formatCode="0.00">
                  <c:v>5039.9094239999995</c:v>
                </c:pt>
                <c:pt idx="1406" formatCode="0.00">
                  <c:v>5387.1000480000002</c:v>
                </c:pt>
                <c:pt idx="1407" formatCode="0.00">
                  <c:v>4486.6625759999988</c:v>
                </c:pt>
                <c:pt idx="1408" formatCode="0.00">
                  <c:v>4980.6329759999999</c:v>
                </c:pt>
                <c:pt idx="1409" formatCode="0.00">
                  <c:v>4852.2006720000008</c:v>
                </c:pt>
                <c:pt idx="1410" formatCode="0.00">
                  <c:v>5346.1710719999992</c:v>
                </c:pt>
                <c:pt idx="1411" formatCode="0.00">
                  <c:v>5000.3917919999985</c:v>
                </c:pt>
                <c:pt idx="1412" formatCode="0.00">
                  <c:v>5325.0009120000004</c:v>
                </c:pt>
                <c:pt idx="1413" formatCode="0.00">
                  <c:v>4898.7750239999987</c:v>
                </c:pt>
                <c:pt idx="1414" formatCode="0.00">
                  <c:v>2248.2709919999993</c:v>
                </c:pt>
                <c:pt idx="1415" formatCode="0.00">
                  <c:v>2695.6670400000007</c:v>
                </c:pt>
                <c:pt idx="1416" formatCode="0.00">
                  <c:v>2852.3262240000008</c:v>
                </c:pt>
                <c:pt idx="1417" formatCode="0.00">
                  <c:v>3549.5301599999998</c:v>
                </c:pt>
                <c:pt idx="1418" formatCode="0.00">
                  <c:v>4948.1720640000003</c:v>
                </c:pt>
                <c:pt idx="1419" formatCode="0.00">
                  <c:v>5272.7811839999986</c:v>
                </c:pt>
                <c:pt idx="1420" formatCode="0.00">
                  <c:v>5267.135808</c:v>
                </c:pt>
                <c:pt idx="1421" formatCode="0.00">
                  <c:v>4126.7698559999999</c:v>
                </c:pt>
                <c:pt idx="1422" formatCode="0.00">
                  <c:v>4698.364176</c:v>
                </c:pt>
                <c:pt idx="1423" formatCode="0.00">
                  <c:v>5175.3984480000008</c:v>
                </c:pt>
                <c:pt idx="1424" formatCode="0.00">
                  <c:v>4222.7412480000003</c:v>
                </c:pt>
                <c:pt idx="1425" formatCode="0.00">
                  <c:v>5381.4546720000008</c:v>
                </c:pt>
                <c:pt idx="1426" formatCode="0.00">
                  <c:v>5377.2206400000005</c:v>
                </c:pt>
                <c:pt idx="1427" formatCode="0.00">
                  <c:v>5007.4485119999999</c:v>
                </c:pt>
                <c:pt idx="1428" formatCode="0.00">
                  <c:v>2142.4201919999996</c:v>
                </c:pt>
                <c:pt idx="1429" formatCode="0.00">
                  <c:v>772.00516800000003</c:v>
                </c:pt>
                <c:pt idx="1430" formatCode="0.00">
                  <c:v>3285.6088319999994</c:v>
                </c:pt>
                <c:pt idx="1431" formatCode="0.00">
                  <c:v>2850.9148799999994</c:v>
                </c:pt>
                <c:pt idx="1432" formatCode="0.00">
                  <c:v>4684.250736</c:v>
                </c:pt>
                <c:pt idx="1433" formatCode="0.00">
                  <c:v>4641.9104160000006</c:v>
                </c:pt>
                <c:pt idx="1434" formatCode="0.00">
                  <c:v>5315.1215040000006</c:v>
                </c:pt>
                <c:pt idx="1435" formatCode="0.00">
                  <c:v>2646.2700000000004</c:v>
                </c:pt>
                <c:pt idx="1436" formatCode="0.00">
                  <c:v>4358.2302719999998</c:v>
                </c:pt>
                <c:pt idx="1437" formatCode="0.00">
                  <c:v>4259.4361920000001</c:v>
                </c:pt>
                <c:pt idx="1438" formatCode="0.00">
                  <c:v>5277.0152160000007</c:v>
                </c:pt>
                <c:pt idx="1439" formatCode="0.00">
                  <c:v>5247.3769919999995</c:v>
                </c:pt>
                <c:pt idx="1440" formatCode="0.00">
                  <c:v>5384.2773599999982</c:v>
                </c:pt>
                <c:pt idx="1441" formatCode="0.00">
                  <c:v>4307.4218880000008</c:v>
                </c:pt>
                <c:pt idx="1442" formatCode="0.00">
                  <c:v>1589.173344</c:v>
                </c:pt>
                <c:pt idx="1443" formatCode="0.00">
                  <c:v>1563.7691520000001</c:v>
                </c:pt>
                <c:pt idx="1444" formatCode="0.00">
                  <c:v>2745.0640800000001</c:v>
                </c:pt>
                <c:pt idx="1445" formatCode="0.00">
                  <c:v>2431.7457119999999</c:v>
                </c:pt>
                <c:pt idx="1446" formatCode="0.00">
                  <c:v>3240.4458240000013</c:v>
                </c:pt>
                <c:pt idx="1447" formatCode="0.00">
                  <c:v>5521.1777279999988</c:v>
                </c:pt>
                <c:pt idx="1448" formatCode="0.00">
                  <c:v>5483.0714400000006</c:v>
                </c:pt>
                <c:pt idx="1449" formatCode="0.00">
                  <c:v>3322.3037759999997</c:v>
                </c:pt>
                <c:pt idx="1450" formatCode="0.00">
                  <c:v>5233.2635519999994</c:v>
                </c:pt>
                <c:pt idx="1451" formatCode="0.00">
                  <c:v>5202.2139839999982</c:v>
                </c:pt>
                <c:pt idx="1452" formatCode="0.00">
                  <c:v>4966.5195360000007</c:v>
                </c:pt>
                <c:pt idx="1453" formatCode="0.00">
                  <c:v>5260.0790880000004</c:v>
                </c:pt>
                <c:pt idx="1454" formatCode="0.00">
                  <c:v>5629.851216</c:v>
                </c:pt>
                <c:pt idx="1455" formatCode="0.00">
                  <c:v>5569.1634239999994</c:v>
                </c:pt>
                <c:pt idx="1456" formatCode="0.00">
                  <c:v>2273.6751839999997</c:v>
                </c:pt>
                <c:pt idx="1457" formatCode="0.00">
                  <c:v>2721.0712320000002</c:v>
                </c:pt>
                <c:pt idx="1458" formatCode="0.00">
                  <c:v>3908.0115360000004</c:v>
                </c:pt>
                <c:pt idx="1459" formatCode="0.00">
                  <c:v>4409.0386560000006</c:v>
                </c:pt>
                <c:pt idx="1460" formatCode="0.00">
                  <c:v>4811.2716960000007</c:v>
                </c:pt>
                <c:pt idx="1461" formatCode="0.00">
                  <c:v>5039.9094239999995</c:v>
                </c:pt>
                <c:pt idx="1462" formatCode="0.00">
                  <c:v>5387.1000480000002</c:v>
                </c:pt>
                <c:pt idx="1463" formatCode="0.00">
                  <c:v>4486.6625759999988</c:v>
                </c:pt>
                <c:pt idx="1464" formatCode="0.00">
                  <c:v>4980.6329759999999</c:v>
                </c:pt>
                <c:pt idx="1465" formatCode="0.00">
                  <c:v>4852.2006720000008</c:v>
                </c:pt>
                <c:pt idx="1466" formatCode="0.00">
                  <c:v>5346.1710719999992</c:v>
                </c:pt>
                <c:pt idx="1467" formatCode="0.00">
                  <c:v>5000.3917919999985</c:v>
                </c:pt>
                <c:pt idx="1468" formatCode="0.00">
                  <c:v>5325.0009120000004</c:v>
                </c:pt>
                <c:pt idx="1469" formatCode="0.00">
                  <c:v>4898.7750239999987</c:v>
                </c:pt>
                <c:pt idx="1470" formatCode="0.00">
                  <c:v>2248.2709919999993</c:v>
                </c:pt>
                <c:pt idx="1471" formatCode="0.00">
                  <c:v>2695.6670400000007</c:v>
                </c:pt>
                <c:pt idx="1472" formatCode="0.00">
                  <c:v>2852.3262240000008</c:v>
                </c:pt>
                <c:pt idx="1473" formatCode="0.00">
                  <c:v>3549.5301599999998</c:v>
                </c:pt>
                <c:pt idx="1474" formatCode="0.00">
                  <c:v>4948.1720640000003</c:v>
                </c:pt>
                <c:pt idx="1475" formatCode="0.00">
                  <c:v>5272.7811839999986</c:v>
                </c:pt>
                <c:pt idx="1476" formatCode="0.00">
                  <c:v>5267.135808</c:v>
                </c:pt>
                <c:pt idx="1477" formatCode="0.00">
                  <c:v>4126.7698559999999</c:v>
                </c:pt>
                <c:pt idx="1478" formatCode="0.00">
                  <c:v>4698.364176</c:v>
                </c:pt>
                <c:pt idx="1479" formatCode="0.00">
                  <c:v>5175.3984480000008</c:v>
                </c:pt>
                <c:pt idx="1480" formatCode="0.00">
                  <c:v>4222.7412480000003</c:v>
                </c:pt>
                <c:pt idx="1481" formatCode="0.00">
                  <c:v>5381.4546720000008</c:v>
                </c:pt>
                <c:pt idx="1482" formatCode="0.00">
                  <c:v>5377.2206400000005</c:v>
                </c:pt>
                <c:pt idx="1483" formatCode="0.00">
                  <c:v>5007.4485119999999</c:v>
                </c:pt>
                <c:pt idx="1484" formatCode="0.00">
                  <c:v>2142.4201919999996</c:v>
                </c:pt>
                <c:pt idx="1485" formatCode="0.00">
                  <c:v>772.00516800000003</c:v>
                </c:pt>
                <c:pt idx="1486" formatCode="0.00">
                  <c:v>3285.6088319999994</c:v>
                </c:pt>
                <c:pt idx="1487" formatCode="0.00">
                  <c:v>2850.9148799999994</c:v>
                </c:pt>
                <c:pt idx="1488" formatCode="0.00">
                  <c:v>4684.250736</c:v>
                </c:pt>
                <c:pt idx="1489" formatCode="0.00">
                  <c:v>4641.9104160000006</c:v>
                </c:pt>
                <c:pt idx="1490" formatCode="0.00">
                  <c:v>5315.1215040000006</c:v>
                </c:pt>
                <c:pt idx="1491" formatCode="0.00">
                  <c:v>2646.2700000000004</c:v>
                </c:pt>
                <c:pt idx="1492" formatCode="0.00">
                  <c:v>4358.2302719999998</c:v>
                </c:pt>
                <c:pt idx="1493" formatCode="0.00">
                  <c:v>4259.4361920000001</c:v>
                </c:pt>
                <c:pt idx="1494" formatCode="0.00">
                  <c:v>5277.0152160000007</c:v>
                </c:pt>
                <c:pt idx="1495" formatCode="0.00">
                  <c:v>5247.3769919999995</c:v>
                </c:pt>
                <c:pt idx="1496" formatCode="0.00">
                  <c:v>5384.2773599999982</c:v>
                </c:pt>
                <c:pt idx="1497" formatCode="0.00">
                  <c:v>4307.4218880000008</c:v>
                </c:pt>
                <c:pt idx="1498" formatCode="0.00">
                  <c:v>1589.173344</c:v>
                </c:pt>
                <c:pt idx="1499" formatCode="0.00">
                  <c:v>1563.7691520000001</c:v>
                </c:pt>
                <c:pt idx="1500" formatCode="0.00">
                  <c:v>2745.0640800000001</c:v>
                </c:pt>
                <c:pt idx="1501" formatCode="0.00">
                  <c:v>2431.7457119999999</c:v>
                </c:pt>
                <c:pt idx="1502" formatCode="0.00">
                  <c:v>3240.4458240000013</c:v>
                </c:pt>
                <c:pt idx="1503" formatCode="0.00">
                  <c:v>5521.1777279999988</c:v>
                </c:pt>
                <c:pt idx="1504" formatCode="0.00">
                  <c:v>5483.0714400000006</c:v>
                </c:pt>
                <c:pt idx="1505" formatCode="0.00">
                  <c:v>3322.3037759999997</c:v>
                </c:pt>
                <c:pt idx="1506" formatCode="0.00">
                  <c:v>5233.2635519999994</c:v>
                </c:pt>
                <c:pt idx="1507" formatCode="0.00">
                  <c:v>5202.2139839999982</c:v>
                </c:pt>
                <c:pt idx="1508" formatCode="0.00">
                  <c:v>4966.5195360000007</c:v>
                </c:pt>
                <c:pt idx="1509" formatCode="0.00">
                  <c:v>5260.0790880000004</c:v>
                </c:pt>
                <c:pt idx="1510" formatCode="0.00">
                  <c:v>5629.851216</c:v>
                </c:pt>
                <c:pt idx="1511" formatCode="0.00">
                  <c:v>5569.1634239999994</c:v>
                </c:pt>
                <c:pt idx="1512" formatCode="0.00">
                  <c:v>2273.6751839999997</c:v>
                </c:pt>
                <c:pt idx="1513" formatCode="0.00">
                  <c:v>2721.0712320000002</c:v>
                </c:pt>
                <c:pt idx="1514" formatCode="0.00">
                  <c:v>3908.0115360000004</c:v>
                </c:pt>
                <c:pt idx="1515" formatCode="0.00">
                  <c:v>4409.0386560000006</c:v>
                </c:pt>
                <c:pt idx="1516" formatCode="0.00">
                  <c:v>4811.2716960000007</c:v>
                </c:pt>
                <c:pt idx="1517" formatCode="0.00">
                  <c:v>5039.9094239999995</c:v>
                </c:pt>
                <c:pt idx="1518" formatCode="0.00">
                  <c:v>5387.1000480000002</c:v>
                </c:pt>
                <c:pt idx="1519" formatCode="0.00">
                  <c:v>4486.6625759999988</c:v>
                </c:pt>
                <c:pt idx="1520" formatCode="0.00">
                  <c:v>4980.6329759999999</c:v>
                </c:pt>
                <c:pt idx="1521" formatCode="0.00">
                  <c:v>4852.2006720000008</c:v>
                </c:pt>
                <c:pt idx="1522" formatCode="0.00">
                  <c:v>5346.1710719999992</c:v>
                </c:pt>
                <c:pt idx="1523" formatCode="0.00">
                  <c:v>5000.3917919999985</c:v>
                </c:pt>
                <c:pt idx="1524" formatCode="0.00">
                  <c:v>5325.0009120000004</c:v>
                </c:pt>
                <c:pt idx="1525" formatCode="0.00">
                  <c:v>4898.7750239999987</c:v>
                </c:pt>
                <c:pt idx="1526" formatCode="0.00">
                  <c:v>2248.2709919999993</c:v>
                </c:pt>
                <c:pt idx="1527" formatCode="0.00">
                  <c:v>2695.6670400000007</c:v>
                </c:pt>
                <c:pt idx="1528" formatCode="0.00">
                  <c:v>2852.3262240000008</c:v>
                </c:pt>
                <c:pt idx="1529" formatCode="0.00">
                  <c:v>3549.5301599999998</c:v>
                </c:pt>
                <c:pt idx="1530" formatCode="0.00">
                  <c:v>4948.1720640000003</c:v>
                </c:pt>
                <c:pt idx="1531" formatCode="0.00">
                  <c:v>5272.7811839999986</c:v>
                </c:pt>
                <c:pt idx="1532" formatCode="0.00">
                  <c:v>5267.135808</c:v>
                </c:pt>
                <c:pt idx="1533" formatCode="0.00">
                  <c:v>4126.7698559999999</c:v>
                </c:pt>
                <c:pt idx="1534" formatCode="0.00">
                  <c:v>4698.364176</c:v>
                </c:pt>
                <c:pt idx="1535" formatCode="0.00">
                  <c:v>5175.3984480000008</c:v>
                </c:pt>
                <c:pt idx="1536" formatCode="0.00">
                  <c:v>4222.7412480000003</c:v>
                </c:pt>
                <c:pt idx="1537" formatCode="0.00">
                  <c:v>5381.4546720000008</c:v>
                </c:pt>
                <c:pt idx="1538" formatCode="0.00">
                  <c:v>5377.2206400000005</c:v>
                </c:pt>
                <c:pt idx="1539" formatCode="0.00">
                  <c:v>5007.4485119999999</c:v>
                </c:pt>
                <c:pt idx="1540" formatCode="0.00">
                  <c:v>2142.4201919999996</c:v>
                </c:pt>
                <c:pt idx="1541" formatCode="0.00">
                  <c:v>772.00516800000003</c:v>
                </c:pt>
                <c:pt idx="1542" formatCode="0.00">
                  <c:v>3285.6088319999994</c:v>
                </c:pt>
                <c:pt idx="1543" formatCode="0.00">
                  <c:v>2850.9148799999994</c:v>
                </c:pt>
                <c:pt idx="1544" formatCode="0.00">
                  <c:v>4684.250736</c:v>
                </c:pt>
                <c:pt idx="1545" formatCode="0.00">
                  <c:v>4641.9104160000006</c:v>
                </c:pt>
                <c:pt idx="1546" formatCode="0.00">
                  <c:v>5315.1215040000006</c:v>
                </c:pt>
                <c:pt idx="1547" formatCode="0.00">
                  <c:v>2646.2700000000004</c:v>
                </c:pt>
                <c:pt idx="1548" formatCode="0.00">
                  <c:v>4358.2302719999998</c:v>
                </c:pt>
                <c:pt idx="1549" formatCode="0.00">
                  <c:v>4259.4361920000001</c:v>
                </c:pt>
                <c:pt idx="1550" formatCode="0.00">
                  <c:v>5277.0152160000007</c:v>
                </c:pt>
                <c:pt idx="1551" formatCode="0.00">
                  <c:v>5247.3769919999995</c:v>
                </c:pt>
                <c:pt idx="1552" formatCode="0.00">
                  <c:v>5384.2773599999982</c:v>
                </c:pt>
                <c:pt idx="1553" formatCode="0.00">
                  <c:v>4307.4218880000008</c:v>
                </c:pt>
                <c:pt idx="1554" formatCode="0.00">
                  <c:v>1589.173344</c:v>
                </c:pt>
                <c:pt idx="1555" formatCode="0.00">
                  <c:v>1563.7691520000001</c:v>
                </c:pt>
                <c:pt idx="1556" formatCode="0.00">
                  <c:v>2745.0640800000001</c:v>
                </c:pt>
                <c:pt idx="1557" formatCode="0.00">
                  <c:v>2431.7457119999999</c:v>
                </c:pt>
                <c:pt idx="1558" formatCode="0.00">
                  <c:v>3240.4458240000013</c:v>
                </c:pt>
                <c:pt idx="1559" formatCode="0.00">
                  <c:v>5521.1777279999988</c:v>
                </c:pt>
                <c:pt idx="1560" formatCode="0.00">
                  <c:v>5483.0714400000006</c:v>
                </c:pt>
                <c:pt idx="1561" formatCode="0.00">
                  <c:v>3322.3037759999997</c:v>
                </c:pt>
                <c:pt idx="1562" formatCode="0.00">
                  <c:v>5233.2635519999994</c:v>
                </c:pt>
                <c:pt idx="1563" formatCode="0.00">
                  <c:v>5202.2139839999982</c:v>
                </c:pt>
                <c:pt idx="1564" formatCode="0.00">
                  <c:v>4966.5195360000007</c:v>
                </c:pt>
                <c:pt idx="1565" formatCode="0.00">
                  <c:v>5260.0790880000004</c:v>
                </c:pt>
                <c:pt idx="1566" formatCode="0.00">
                  <c:v>5629.851216</c:v>
                </c:pt>
                <c:pt idx="1567" formatCode="0.00">
                  <c:v>5569.1634239999994</c:v>
                </c:pt>
                <c:pt idx="1568" formatCode="0.00">
                  <c:v>2273.6751839999997</c:v>
                </c:pt>
                <c:pt idx="1569" formatCode="0.00">
                  <c:v>2721.0712320000002</c:v>
                </c:pt>
                <c:pt idx="1570" formatCode="0.00">
                  <c:v>3908.0115360000004</c:v>
                </c:pt>
                <c:pt idx="1571" formatCode="0.00">
                  <c:v>4409.0386560000006</c:v>
                </c:pt>
                <c:pt idx="1572" formatCode="0.00">
                  <c:v>4811.2716960000007</c:v>
                </c:pt>
                <c:pt idx="1573" formatCode="0.00">
                  <c:v>5039.9094239999995</c:v>
                </c:pt>
                <c:pt idx="1574" formatCode="0.00">
                  <c:v>5387.1000480000002</c:v>
                </c:pt>
                <c:pt idx="1575" formatCode="0.00">
                  <c:v>4486.6625759999988</c:v>
                </c:pt>
                <c:pt idx="1576" formatCode="0.00">
                  <c:v>4980.6329759999999</c:v>
                </c:pt>
                <c:pt idx="1577" formatCode="0.00">
                  <c:v>4852.2006720000008</c:v>
                </c:pt>
                <c:pt idx="1578" formatCode="0.00">
                  <c:v>5346.1710719999992</c:v>
                </c:pt>
                <c:pt idx="1579" formatCode="0.00">
                  <c:v>5000.3917919999985</c:v>
                </c:pt>
                <c:pt idx="1580" formatCode="0.00">
                  <c:v>5325.0009120000004</c:v>
                </c:pt>
                <c:pt idx="1581" formatCode="0.00">
                  <c:v>4898.7750239999987</c:v>
                </c:pt>
                <c:pt idx="1582" formatCode="0.00">
                  <c:v>2248.2709919999993</c:v>
                </c:pt>
                <c:pt idx="1583" formatCode="0.00">
                  <c:v>2695.6670400000007</c:v>
                </c:pt>
                <c:pt idx="1584" formatCode="0.00">
                  <c:v>2852.3262240000008</c:v>
                </c:pt>
                <c:pt idx="1585" formatCode="0.00">
                  <c:v>3549.5301599999998</c:v>
                </c:pt>
                <c:pt idx="1586" formatCode="0.00">
                  <c:v>4948.1720640000003</c:v>
                </c:pt>
                <c:pt idx="1587" formatCode="0.00">
                  <c:v>5272.7811839999986</c:v>
                </c:pt>
                <c:pt idx="1588" formatCode="0.00">
                  <c:v>5267.135808</c:v>
                </c:pt>
                <c:pt idx="1589" formatCode="0.00">
                  <c:v>4126.7698559999999</c:v>
                </c:pt>
                <c:pt idx="1590" formatCode="0.00">
                  <c:v>4698.364176</c:v>
                </c:pt>
                <c:pt idx="1591" formatCode="0.00">
                  <c:v>5175.3984480000008</c:v>
                </c:pt>
                <c:pt idx="1592" formatCode="0.00">
                  <c:v>4222.7412480000003</c:v>
                </c:pt>
                <c:pt idx="1593" formatCode="0.00">
                  <c:v>5381.4546720000008</c:v>
                </c:pt>
                <c:pt idx="1594" formatCode="0.00">
                  <c:v>5377.2206400000005</c:v>
                </c:pt>
                <c:pt idx="1595" formatCode="0.00">
                  <c:v>5007.4485119999999</c:v>
                </c:pt>
                <c:pt idx="1596" formatCode="0.00">
                  <c:v>2142.4201919999996</c:v>
                </c:pt>
                <c:pt idx="1597" formatCode="0.00">
                  <c:v>772.00516800000003</c:v>
                </c:pt>
                <c:pt idx="1598" formatCode="0.00">
                  <c:v>3285.6088319999994</c:v>
                </c:pt>
                <c:pt idx="1599" formatCode="0.00">
                  <c:v>2850.9148799999994</c:v>
                </c:pt>
                <c:pt idx="1600" formatCode="0.00">
                  <c:v>4684.250736</c:v>
                </c:pt>
                <c:pt idx="1601" formatCode="0.00">
                  <c:v>4641.9104160000006</c:v>
                </c:pt>
                <c:pt idx="1602" formatCode="0.00">
                  <c:v>5315.1215040000006</c:v>
                </c:pt>
                <c:pt idx="1603" formatCode="0.00">
                  <c:v>2646.2700000000004</c:v>
                </c:pt>
                <c:pt idx="1604" formatCode="0.00">
                  <c:v>4358.2302719999998</c:v>
                </c:pt>
                <c:pt idx="1605" formatCode="0.00">
                  <c:v>4259.4361920000001</c:v>
                </c:pt>
                <c:pt idx="1606" formatCode="0.00">
                  <c:v>5277.0152160000007</c:v>
                </c:pt>
                <c:pt idx="1607" formatCode="0.00">
                  <c:v>5247.3769919999995</c:v>
                </c:pt>
                <c:pt idx="1608" formatCode="0.00">
                  <c:v>5384.2773599999982</c:v>
                </c:pt>
                <c:pt idx="1609" formatCode="0.00">
                  <c:v>4307.4218880000008</c:v>
                </c:pt>
                <c:pt idx="1610" formatCode="0.00">
                  <c:v>1589.173344</c:v>
                </c:pt>
                <c:pt idx="1611" formatCode="0.00">
                  <c:v>1563.7691520000001</c:v>
                </c:pt>
                <c:pt idx="1612" formatCode="0.00">
                  <c:v>2745.0640800000001</c:v>
                </c:pt>
                <c:pt idx="1613" formatCode="0.00">
                  <c:v>2431.7457119999999</c:v>
                </c:pt>
                <c:pt idx="1614" formatCode="0.00">
                  <c:v>3240.4458240000013</c:v>
                </c:pt>
                <c:pt idx="1615" formatCode="0.00">
                  <c:v>5521.1777279999988</c:v>
                </c:pt>
                <c:pt idx="1616" formatCode="0.00">
                  <c:v>5483.0714400000006</c:v>
                </c:pt>
                <c:pt idx="1617" formatCode="0.00">
                  <c:v>3322.3037759999997</c:v>
                </c:pt>
                <c:pt idx="1618" formatCode="0.00">
                  <c:v>5233.2635519999994</c:v>
                </c:pt>
                <c:pt idx="1619" formatCode="0.00">
                  <c:v>5202.2139839999982</c:v>
                </c:pt>
                <c:pt idx="1620" formatCode="0.00">
                  <c:v>4966.5195360000007</c:v>
                </c:pt>
                <c:pt idx="1621" formatCode="0.00">
                  <c:v>5260.0790880000004</c:v>
                </c:pt>
                <c:pt idx="1622" formatCode="0.00">
                  <c:v>5629.851216</c:v>
                </c:pt>
                <c:pt idx="1623" formatCode="0.00">
                  <c:v>5569.1634239999994</c:v>
                </c:pt>
                <c:pt idx="1624" formatCode="0.00">
                  <c:v>2273.6751839999997</c:v>
                </c:pt>
                <c:pt idx="1625" formatCode="0.00">
                  <c:v>2721.0712320000002</c:v>
                </c:pt>
                <c:pt idx="1626" formatCode="0.00">
                  <c:v>3908.0115360000004</c:v>
                </c:pt>
                <c:pt idx="1627" formatCode="0.00">
                  <c:v>4409.0386560000006</c:v>
                </c:pt>
                <c:pt idx="1628" formatCode="0.00">
                  <c:v>4811.2716960000007</c:v>
                </c:pt>
                <c:pt idx="1629" formatCode="0.00">
                  <c:v>5039.9094239999995</c:v>
                </c:pt>
                <c:pt idx="1630" formatCode="0.00">
                  <c:v>5387.1000480000002</c:v>
                </c:pt>
                <c:pt idx="1631" formatCode="0.00">
                  <c:v>4486.6625759999988</c:v>
                </c:pt>
                <c:pt idx="1632" formatCode="0.00">
                  <c:v>4980.6329759999999</c:v>
                </c:pt>
                <c:pt idx="1633" formatCode="0.00">
                  <c:v>4852.2006720000008</c:v>
                </c:pt>
                <c:pt idx="1634" formatCode="0.00">
                  <c:v>5346.1710719999992</c:v>
                </c:pt>
                <c:pt idx="1635" formatCode="0.00">
                  <c:v>5000.3917919999985</c:v>
                </c:pt>
                <c:pt idx="1636" formatCode="0.00">
                  <c:v>5325.0009120000004</c:v>
                </c:pt>
                <c:pt idx="1637" formatCode="0.00">
                  <c:v>4898.7750239999987</c:v>
                </c:pt>
                <c:pt idx="1638" formatCode="0.00">
                  <c:v>2248.2709919999993</c:v>
                </c:pt>
                <c:pt idx="1639" formatCode="0.00">
                  <c:v>2695.6670400000007</c:v>
                </c:pt>
                <c:pt idx="1640" formatCode="0.00">
                  <c:v>2852.3262240000008</c:v>
                </c:pt>
                <c:pt idx="1641" formatCode="0.00">
                  <c:v>3549.5301599999998</c:v>
                </c:pt>
                <c:pt idx="1642" formatCode="0.00">
                  <c:v>4948.1720640000003</c:v>
                </c:pt>
                <c:pt idx="1643" formatCode="0.00">
                  <c:v>5272.7811839999986</c:v>
                </c:pt>
                <c:pt idx="1644" formatCode="0.00">
                  <c:v>5267.135808</c:v>
                </c:pt>
                <c:pt idx="1645" formatCode="0.00">
                  <c:v>4126.7698559999999</c:v>
                </c:pt>
                <c:pt idx="1646" formatCode="0.00">
                  <c:v>4698.364176</c:v>
                </c:pt>
                <c:pt idx="1647" formatCode="0.00">
                  <c:v>5175.3984480000008</c:v>
                </c:pt>
                <c:pt idx="1648" formatCode="0.00">
                  <c:v>4222.7412480000003</c:v>
                </c:pt>
                <c:pt idx="1649" formatCode="0.00">
                  <c:v>5381.4546720000008</c:v>
                </c:pt>
                <c:pt idx="1650" formatCode="0.00">
                  <c:v>5377.2206400000005</c:v>
                </c:pt>
                <c:pt idx="1651" formatCode="0.00">
                  <c:v>5007.4485119999999</c:v>
                </c:pt>
                <c:pt idx="1652" formatCode="0.00">
                  <c:v>2142.4201919999996</c:v>
                </c:pt>
                <c:pt idx="1653" formatCode="0.00">
                  <c:v>772.00516800000003</c:v>
                </c:pt>
                <c:pt idx="1654" formatCode="0.00">
                  <c:v>3285.6088319999994</c:v>
                </c:pt>
                <c:pt idx="1655" formatCode="0.00">
                  <c:v>2850.9148799999994</c:v>
                </c:pt>
                <c:pt idx="1656" formatCode="0.00">
                  <c:v>4684.250736</c:v>
                </c:pt>
                <c:pt idx="1657" formatCode="0.00">
                  <c:v>4641.9104160000006</c:v>
                </c:pt>
                <c:pt idx="1658" formatCode="0.00">
                  <c:v>5315.1215040000006</c:v>
                </c:pt>
                <c:pt idx="1659" formatCode="0.00">
                  <c:v>2646.2700000000004</c:v>
                </c:pt>
                <c:pt idx="1660" formatCode="0.00">
                  <c:v>4358.2302719999998</c:v>
                </c:pt>
                <c:pt idx="1661" formatCode="0.00">
                  <c:v>4259.4361920000001</c:v>
                </c:pt>
                <c:pt idx="1662" formatCode="0.00">
                  <c:v>5277.0152160000007</c:v>
                </c:pt>
                <c:pt idx="1663" formatCode="0.00">
                  <c:v>5247.3769919999995</c:v>
                </c:pt>
                <c:pt idx="1664" formatCode="0.00">
                  <c:v>5384.2773599999982</c:v>
                </c:pt>
                <c:pt idx="1665" formatCode="0.00">
                  <c:v>4307.4218880000008</c:v>
                </c:pt>
                <c:pt idx="1666" formatCode="0.00">
                  <c:v>1589.173344</c:v>
                </c:pt>
                <c:pt idx="1667" formatCode="0.00">
                  <c:v>1563.7691520000001</c:v>
                </c:pt>
                <c:pt idx="1668" formatCode="0.00">
                  <c:v>2745.0640800000001</c:v>
                </c:pt>
                <c:pt idx="1669" formatCode="0.00">
                  <c:v>2431.7457119999999</c:v>
                </c:pt>
                <c:pt idx="1670" formatCode="0.00">
                  <c:v>3240.4458240000013</c:v>
                </c:pt>
                <c:pt idx="1671" formatCode="0.00">
                  <c:v>5521.1777279999988</c:v>
                </c:pt>
                <c:pt idx="1672" formatCode="0.00">
                  <c:v>5483.0714400000006</c:v>
                </c:pt>
                <c:pt idx="1673" formatCode="0.00">
                  <c:v>3322.3037759999997</c:v>
                </c:pt>
                <c:pt idx="1674" formatCode="0.00">
                  <c:v>5233.2635519999994</c:v>
                </c:pt>
                <c:pt idx="1675" formatCode="0.00">
                  <c:v>5202.2139839999982</c:v>
                </c:pt>
                <c:pt idx="1676" formatCode="0.00">
                  <c:v>4966.5195360000007</c:v>
                </c:pt>
                <c:pt idx="1677" formatCode="0.00">
                  <c:v>5260.0790880000004</c:v>
                </c:pt>
                <c:pt idx="1678" formatCode="0.00">
                  <c:v>5629.851216</c:v>
                </c:pt>
                <c:pt idx="1679" formatCode="0.00">
                  <c:v>5569.1634239999994</c:v>
                </c:pt>
                <c:pt idx="1680" formatCode="0.00">
                  <c:v>2273.6751839999997</c:v>
                </c:pt>
                <c:pt idx="1681" formatCode="0.00">
                  <c:v>2721.0712320000002</c:v>
                </c:pt>
                <c:pt idx="1682" formatCode="0.00">
                  <c:v>3908.0115360000004</c:v>
                </c:pt>
                <c:pt idx="1683" formatCode="0.00">
                  <c:v>4409.0386560000006</c:v>
                </c:pt>
                <c:pt idx="1684" formatCode="0.00">
                  <c:v>4811.2716960000007</c:v>
                </c:pt>
                <c:pt idx="1685" formatCode="0.00">
                  <c:v>5039.9094239999995</c:v>
                </c:pt>
                <c:pt idx="1686" formatCode="0.00">
                  <c:v>5387.1000480000002</c:v>
                </c:pt>
                <c:pt idx="1687" formatCode="0.00">
                  <c:v>4486.6625759999988</c:v>
                </c:pt>
                <c:pt idx="1688" formatCode="0.00">
                  <c:v>4980.6329759999999</c:v>
                </c:pt>
                <c:pt idx="1689" formatCode="0.00">
                  <c:v>4852.2006720000008</c:v>
                </c:pt>
                <c:pt idx="1690" formatCode="0.00">
                  <c:v>5346.1710719999992</c:v>
                </c:pt>
                <c:pt idx="1691" formatCode="0.00">
                  <c:v>5000.3917919999985</c:v>
                </c:pt>
                <c:pt idx="1692" formatCode="0.00">
                  <c:v>5325.0009120000004</c:v>
                </c:pt>
                <c:pt idx="1693" formatCode="0.00">
                  <c:v>4898.7750239999987</c:v>
                </c:pt>
                <c:pt idx="1694" formatCode="0.00">
                  <c:v>2248.2709919999993</c:v>
                </c:pt>
                <c:pt idx="1695" formatCode="0.00">
                  <c:v>2695.6670400000007</c:v>
                </c:pt>
                <c:pt idx="1696" formatCode="0.00">
                  <c:v>2852.3262240000008</c:v>
                </c:pt>
                <c:pt idx="1697" formatCode="0.00">
                  <c:v>3549.5301599999998</c:v>
                </c:pt>
                <c:pt idx="1698" formatCode="0.00">
                  <c:v>4948.1720640000003</c:v>
                </c:pt>
                <c:pt idx="1699" formatCode="0.00">
                  <c:v>5272.7811839999986</c:v>
                </c:pt>
                <c:pt idx="1700" formatCode="0.00">
                  <c:v>5267.135808</c:v>
                </c:pt>
                <c:pt idx="1701" formatCode="0.00">
                  <c:v>4126.7698559999999</c:v>
                </c:pt>
                <c:pt idx="1702" formatCode="0.00">
                  <c:v>4698.364176</c:v>
                </c:pt>
                <c:pt idx="1703" formatCode="0.00">
                  <c:v>5175.3984480000008</c:v>
                </c:pt>
                <c:pt idx="1704" formatCode="0.00">
                  <c:v>4222.7412480000003</c:v>
                </c:pt>
                <c:pt idx="1705" formatCode="0.00">
                  <c:v>5381.4546720000008</c:v>
                </c:pt>
                <c:pt idx="1706" formatCode="0.00">
                  <c:v>5377.2206400000005</c:v>
                </c:pt>
                <c:pt idx="1707" formatCode="0.00">
                  <c:v>5007.4485119999999</c:v>
                </c:pt>
                <c:pt idx="1708" formatCode="0.00">
                  <c:v>2142.4201919999996</c:v>
                </c:pt>
                <c:pt idx="1709" formatCode="0.00">
                  <c:v>772.00516800000003</c:v>
                </c:pt>
                <c:pt idx="1710" formatCode="0.00">
                  <c:v>3285.6088319999994</c:v>
                </c:pt>
                <c:pt idx="1711" formatCode="0.00">
                  <c:v>2850.9148799999994</c:v>
                </c:pt>
                <c:pt idx="1712" formatCode="0.00">
                  <c:v>4684.250736</c:v>
                </c:pt>
                <c:pt idx="1713" formatCode="0.00">
                  <c:v>4641.9104160000006</c:v>
                </c:pt>
                <c:pt idx="1714" formatCode="0.00">
                  <c:v>5315.1215040000006</c:v>
                </c:pt>
                <c:pt idx="1715" formatCode="0.00">
                  <c:v>2646.2700000000004</c:v>
                </c:pt>
                <c:pt idx="1716" formatCode="0.00">
                  <c:v>4358.2302719999998</c:v>
                </c:pt>
                <c:pt idx="1717" formatCode="0.00">
                  <c:v>4259.4361920000001</c:v>
                </c:pt>
                <c:pt idx="1718" formatCode="0.00">
                  <c:v>5277.0152160000007</c:v>
                </c:pt>
                <c:pt idx="1719" formatCode="0.00">
                  <c:v>5247.3769919999995</c:v>
                </c:pt>
                <c:pt idx="1720" formatCode="0.00">
                  <c:v>5384.2773599999982</c:v>
                </c:pt>
                <c:pt idx="1721" formatCode="0.00">
                  <c:v>4307.4218880000008</c:v>
                </c:pt>
                <c:pt idx="1722" formatCode="0.00">
                  <c:v>1589.173344</c:v>
                </c:pt>
                <c:pt idx="1723" formatCode="0.00">
                  <c:v>1563.7691520000001</c:v>
                </c:pt>
                <c:pt idx="1724" formatCode="0.00">
                  <c:v>2745.0640800000001</c:v>
                </c:pt>
                <c:pt idx="1725" formatCode="0.00">
                  <c:v>2431.7457119999999</c:v>
                </c:pt>
                <c:pt idx="1726" formatCode="0.00">
                  <c:v>3240.4458240000013</c:v>
                </c:pt>
                <c:pt idx="1727" formatCode="0.00">
                  <c:v>5521.1777279999988</c:v>
                </c:pt>
                <c:pt idx="1728" formatCode="0.00">
                  <c:v>5483.0714400000006</c:v>
                </c:pt>
                <c:pt idx="1729" formatCode="0.00">
                  <c:v>3322.3037759999997</c:v>
                </c:pt>
                <c:pt idx="1730" formatCode="0.00">
                  <c:v>5233.2635519999994</c:v>
                </c:pt>
                <c:pt idx="1731" formatCode="0.00">
                  <c:v>5202.2139839999982</c:v>
                </c:pt>
                <c:pt idx="1732" formatCode="0.00">
                  <c:v>4966.5195360000007</c:v>
                </c:pt>
                <c:pt idx="1733" formatCode="0.00">
                  <c:v>5260.0790880000004</c:v>
                </c:pt>
                <c:pt idx="1734" formatCode="0.00">
                  <c:v>5629.851216</c:v>
                </c:pt>
                <c:pt idx="1735" formatCode="0.00">
                  <c:v>5569.1634239999994</c:v>
                </c:pt>
                <c:pt idx="1736" formatCode="0.00">
                  <c:v>2273.6751839999997</c:v>
                </c:pt>
                <c:pt idx="1737" formatCode="0.00">
                  <c:v>2721.0712320000002</c:v>
                </c:pt>
                <c:pt idx="1738" formatCode="0.00">
                  <c:v>3908.0115360000004</c:v>
                </c:pt>
                <c:pt idx="1739" formatCode="0.00">
                  <c:v>4409.0386560000006</c:v>
                </c:pt>
                <c:pt idx="1740" formatCode="0.00">
                  <c:v>4811.2716960000007</c:v>
                </c:pt>
                <c:pt idx="1741" formatCode="0.00">
                  <c:v>5039.9094239999995</c:v>
                </c:pt>
                <c:pt idx="1742" formatCode="0.00">
                  <c:v>5387.1000480000002</c:v>
                </c:pt>
                <c:pt idx="1743" formatCode="0.00">
                  <c:v>4486.6625759999988</c:v>
                </c:pt>
                <c:pt idx="1744" formatCode="0.00">
                  <c:v>4980.6329759999999</c:v>
                </c:pt>
                <c:pt idx="1745" formatCode="0.00">
                  <c:v>4852.2006720000008</c:v>
                </c:pt>
                <c:pt idx="1746" formatCode="0.00">
                  <c:v>5346.1710719999992</c:v>
                </c:pt>
                <c:pt idx="1747" formatCode="0.00">
                  <c:v>5000.3917919999985</c:v>
                </c:pt>
                <c:pt idx="1748" formatCode="0.00">
                  <c:v>5325.0009120000004</c:v>
                </c:pt>
                <c:pt idx="1749" formatCode="0.00">
                  <c:v>4898.7750239999987</c:v>
                </c:pt>
                <c:pt idx="1750" formatCode="0.00">
                  <c:v>2248.2709919999993</c:v>
                </c:pt>
                <c:pt idx="1751" formatCode="0.00">
                  <c:v>2695.6670400000007</c:v>
                </c:pt>
                <c:pt idx="1752" formatCode="0.00">
                  <c:v>2852.3262240000008</c:v>
                </c:pt>
                <c:pt idx="1753" formatCode="0.00">
                  <c:v>3549.5301599999998</c:v>
                </c:pt>
                <c:pt idx="1754" formatCode="0.00">
                  <c:v>4948.1720640000003</c:v>
                </c:pt>
                <c:pt idx="1755" formatCode="0.00">
                  <c:v>5272.7811839999986</c:v>
                </c:pt>
                <c:pt idx="1756" formatCode="0.00">
                  <c:v>5267.135808</c:v>
                </c:pt>
                <c:pt idx="1757" formatCode="0.00">
                  <c:v>4126.7698559999999</c:v>
                </c:pt>
                <c:pt idx="1758" formatCode="0.00">
                  <c:v>4698.364176</c:v>
                </c:pt>
                <c:pt idx="1759" formatCode="0.00">
                  <c:v>5175.3984480000008</c:v>
                </c:pt>
                <c:pt idx="1760" formatCode="0.00">
                  <c:v>4222.7412480000003</c:v>
                </c:pt>
                <c:pt idx="1761" formatCode="0.00">
                  <c:v>5381.4546720000008</c:v>
                </c:pt>
                <c:pt idx="1762" formatCode="0.00">
                  <c:v>5377.2206400000005</c:v>
                </c:pt>
                <c:pt idx="1763" formatCode="0.00">
                  <c:v>5007.4485119999999</c:v>
                </c:pt>
                <c:pt idx="1764" formatCode="0.00">
                  <c:v>2142.4201919999996</c:v>
                </c:pt>
                <c:pt idx="1765" formatCode="0.00">
                  <c:v>772.00516800000003</c:v>
                </c:pt>
                <c:pt idx="1766" formatCode="0.00">
                  <c:v>3285.6088319999994</c:v>
                </c:pt>
                <c:pt idx="1767" formatCode="0.00">
                  <c:v>2850.9148799999994</c:v>
                </c:pt>
                <c:pt idx="1768" formatCode="0.00">
                  <c:v>4684.250736</c:v>
                </c:pt>
                <c:pt idx="1769" formatCode="0.00">
                  <c:v>4641.9104160000006</c:v>
                </c:pt>
                <c:pt idx="1770" formatCode="0.00">
                  <c:v>5315.1215040000006</c:v>
                </c:pt>
                <c:pt idx="1771" formatCode="0.00">
                  <c:v>2646.2700000000004</c:v>
                </c:pt>
                <c:pt idx="1772" formatCode="0.00">
                  <c:v>4358.2302719999998</c:v>
                </c:pt>
                <c:pt idx="1773" formatCode="0.00">
                  <c:v>4259.4361920000001</c:v>
                </c:pt>
                <c:pt idx="1774" formatCode="0.00">
                  <c:v>5277.0152160000007</c:v>
                </c:pt>
                <c:pt idx="1775" formatCode="0.00">
                  <c:v>5247.3769919999995</c:v>
                </c:pt>
                <c:pt idx="1776" formatCode="0.00">
                  <c:v>5384.2773599999982</c:v>
                </c:pt>
                <c:pt idx="1777" formatCode="0.00">
                  <c:v>4307.4218880000008</c:v>
                </c:pt>
                <c:pt idx="1778" formatCode="0.00">
                  <c:v>1589.173344</c:v>
                </c:pt>
                <c:pt idx="1779" formatCode="0.00">
                  <c:v>1563.7691520000001</c:v>
                </c:pt>
                <c:pt idx="1780" formatCode="0.00">
                  <c:v>2745.0640800000001</c:v>
                </c:pt>
                <c:pt idx="1781" formatCode="0.00">
                  <c:v>2431.7457119999999</c:v>
                </c:pt>
                <c:pt idx="1782" formatCode="0.00">
                  <c:v>3240.4458240000013</c:v>
                </c:pt>
                <c:pt idx="1783" formatCode="0.00">
                  <c:v>5521.1777279999988</c:v>
                </c:pt>
                <c:pt idx="1784" formatCode="0.00">
                  <c:v>5483.0714400000006</c:v>
                </c:pt>
                <c:pt idx="1785" formatCode="0.00">
                  <c:v>3322.3037759999997</c:v>
                </c:pt>
                <c:pt idx="1786" formatCode="0.00">
                  <c:v>5233.2635519999994</c:v>
                </c:pt>
                <c:pt idx="1787" formatCode="0.00">
                  <c:v>5202.2139839999982</c:v>
                </c:pt>
                <c:pt idx="1788" formatCode="0.00">
                  <c:v>4966.5195360000007</c:v>
                </c:pt>
                <c:pt idx="1789" formatCode="0.00">
                  <c:v>5260.0790880000004</c:v>
                </c:pt>
                <c:pt idx="1790" formatCode="0.00">
                  <c:v>5629.851216</c:v>
                </c:pt>
                <c:pt idx="1791" formatCode="0.00">
                  <c:v>5569.1634239999994</c:v>
                </c:pt>
                <c:pt idx="1792" formatCode="0.00">
                  <c:v>2273.6751839999997</c:v>
                </c:pt>
                <c:pt idx="1793" formatCode="0.00">
                  <c:v>2721.0712320000002</c:v>
                </c:pt>
                <c:pt idx="1794" formatCode="0.00">
                  <c:v>3908.0115360000004</c:v>
                </c:pt>
                <c:pt idx="1795" formatCode="0.00">
                  <c:v>4409.0386560000006</c:v>
                </c:pt>
                <c:pt idx="1796" formatCode="0.00">
                  <c:v>4811.2716960000007</c:v>
                </c:pt>
                <c:pt idx="1797" formatCode="0.00">
                  <c:v>5039.9094239999995</c:v>
                </c:pt>
                <c:pt idx="1798" formatCode="0.00">
                  <c:v>5387.1000480000002</c:v>
                </c:pt>
                <c:pt idx="1799" formatCode="0.00">
                  <c:v>4486.6625759999988</c:v>
                </c:pt>
                <c:pt idx="1800" formatCode="0.00">
                  <c:v>4980.6329759999999</c:v>
                </c:pt>
                <c:pt idx="1801" formatCode="0.00">
                  <c:v>4852.2006720000008</c:v>
                </c:pt>
                <c:pt idx="1802" formatCode="0.00">
                  <c:v>5346.1710719999992</c:v>
                </c:pt>
                <c:pt idx="1803" formatCode="0.00">
                  <c:v>5000.3917919999985</c:v>
                </c:pt>
                <c:pt idx="1804" formatCode="0.00">
                  <c:v>5325.0009120000004</c:v>
                </c:pt>
                <c:pt idx="1805" formatCode="0.00">
                  <c:v>4898.7750239999987</c:v>
                </c:pt>
                <c:pt idx="1806" formatCode="0.00">
                  <c:v>2248.2709919999993</c:v>
                </c:pt>
                <c:pt idx="1807" formatCode="0.00">
                  <c:v>2695.6670400000007</c:v>
                </c:pt>
                <c:pt idx="1808" formatCode="0.00">
                  <c:v>2852.3262240000008</c:v>
                </c:pt>
                <c:pt idx="1809" formatCode="0.00">
                  <c:v>3549.5301599999998</c:v>
                </c:pt>
                <c:pt idx="1810" formatCode="0.00">
                  <c:v>4948.1720640000003</c:v>
                </c:pt>
                <c:pt idx="1811" formatCode="0.00">
                  <c:v>5272.7811839999986</c:v>
                </c:pt>
                <c:pt idx="1812" formatCode="0.00">
                  <c:v>5267.135808</c:v>
                </c:pt>
                <c:pt idx="1813" formatCode="0.00">
                  <c:v>4126.7698559999999</c:v>
                </c:pt>
                <c:pt idx="1814" formatCode="0.00">
                  <c:v>4698.364176</c:v>
                </c:pt>
                <c:pt idx="1815" formatCode="0.00">
                  <c:v>5175.3984480000008</c:v>
                </c:pt>
                <c:pt idx="1816" formatCode="0.00">
                  <c:v>4222.7412480000003</c:v>
                </c:pt>
                <c:pt idx="1817" formatCode="0.00">
                  <c:v>5381.4546720000008</c:v>
                </c:pt>
                <c:pt idx="1818" formatCode="0.00">
                  <c:v>5377.2206400000005</c:v>
                </c:pt>
                <c:pt idx="1819" formatCode="0.00">
                  <c:v>5007.4485119999999</c:v>
                </c:pt>
                <c:pt idx="1820" formatCode="0.00">
                  <c:v>2142.4201919999996</c:v>
                </c:pt>
                <c:pt idx="1821" formatCode="0.00">
                  <c:v>772.00516800000003</c:v>
                </c:pt>
                <c:pt idx="1822" formatCode="0.00">
                  <c:v>3285.6088319999994</c:v>
                </c:pt>
                <c:pt idx="1823" formatCode="0.00">
                  <c:v>2850.9148799999994</c:v>
                </c:pt>
                <c:pt idx="1824" formatCode="0.00">
                  <c:v>4684.250736</c:v>
                </c:pt>
                <c:pt idx="1825" formatCode="0.00">
                  <c:v>4641.9104160000006</c:v>
                </c:pt>
                <c:pt idx="1826" formatCode="0.00">
                  <c:v>5315.1215040000006</c:v>
                </c:pt>
                <c:pt idx="1827" formatCode="0.00">
                  <c:v>2646.2700000000004</c:v>
                </c:pt>
                <c:pt idx="1828" formatCode="0.00">
                  <c:v>4358.2302719999998</c:v>
                </c:pt>
                <c:pt idx="1829" formatCode="0.00">
                  <c:v>4259.4361920000001</c:v>
                </c:pt>
                <c:pt idx="1830" formatCode="0.00">
                  <c:v>5277.0152160000007</c:v>
                </c:pt>
                <c:pt idx="1831" formatCode="0.00">
                  <c:v>5247.3769919999995</c:v>
                </c:pt>
                <c:pt idx="1832" formatCode="0.00">
                  <c:v>5384.2773599999982</c:v>
                </c:pt>
                <c:pt idx="1833" formatCode="0.00">
                  <c:v>4307.4218880000008</c:v>
                </c:pt>
                <c:pt idx="1834" formatCode="0.00">
                  <c:v>1589.173344</c:v>
                </c:pt>
                <c:pt idx="1835" formatCode="0.00">
                  <c:v>1563.7691520000001</c:v>
                </c:pt>
                <c:pt idx="1836" formatCode="0.00">
                  <c:v>2745.0640800000001</c:v>
                </c:pt>
                <c:pt idx="1837" formatCode="0.00">
                  <c:v>2431.7457119999999</c:v>
                </c:pt>
                <c:pt idx="1838" formatCode="0.00">
                  <c:v>3240.4458240000013</c:v>
                </c:pt>
                <c:pt idx="1839" formatCode="0.00">
                  <c:v>5521.1777279999988</c:v>
                </c:pt>
                <c:pt idx="1840" formatCode="0.00">
                  <c:v>5483.0714400000006</c:v>
                </c:pt>
                <c:pt idx="1841" formatCode="0.00">
                  <c:v>3322.3037759999997</c:v>
                </c:pt>
                <c:pt idx="1842" formatCode="0.00">
                  <c:v>5233.2635519999994</c:v>
                </c:pt>
                <c:pt idx="1843" formatCode="0.00">
                  <c:v>5202.2139839999982</c:v>
                </c:pt>
                <c:pt idx="1844" formatCode="0.00">
                  <c:v>4966.5195360000007</c:v>
                </c:pt>
                <c:pt idx="1845" formatCode="0.00">
                  <c:v>5260.0790880000004</c:v>
                </c:pt>
                <c:pt idx="1846" formatCode="0.00">
                  <c:v>5629.851216</c:v>
                </c:pt>
                <c:pt idx="1847" formatCode="0.00">
                  <c:v>5569.1634239999994</c:v>
                </c:pt>
                <c:pt idx="1848" formatCode="0.00">
                  <c:v>2273.6751839999997</c:v>
                </c:pt>
                <c:pt idx="1849" formatCode="0.00">
                  <c:v>2721.0712320000002</c:v>
                </c:pt>
                <c:pt idx="1850" formatCode="0.00">
                  <c:v>3908.0115360000004</c:v>
                </c:pt>
                <c:pt idx="1851" formatCode="0.00">
                  <c:v>4409.0386560000006</c:v>
                </c:pt>
                <c:pt idx="1852" formatCode="0.00">
                  <c:v>4811.2716960000007</c:v>
                </c:pt>
                <c:pt idx="1853" formatCode="0.00">
                  <c:v>5039.9094239999995</c:v>
                </c:pt>
                <c:pt idx="1854" formatCode="0.00">
                  <c:v>5387.1000480000002</c:v>
                </c:pt>
                <c:pt idx="1855" formatCode="0.00">
                  <c:v>4486.6625759999988</c:v>
                </c:pt>
                <c:pt idx="1856" formatCode="0.00">
                  <c:v>4980.6329759999999</c:v>
                </c:pt>
                <c:pt idx="1857" formatCode="0.00">
                  <c:v>4852.2006720000008</c:v>
                </c:pt>
                <c:pt idx="1858" formatCode="0.00">
                  <c:v>5346.1710719999992</c:v>
                </c:pt>
                <c:pt idx="1859" formatCode="0.00">
                  <c:v>5000.3917919999985</c:v>
                </c:pt>
                <c:pt idx="1860" formatCode="0.00">
                  <c:v>5325.0009120000004</c:v>
                </c:pt>
                <c:pt idx="1861" formatCode="0.00">
                  <c:v>4898.7750239999987</c:v>
                </c:pt>
                <c:pt idx="1862" formatCode="0.00">
                  <c:v>2248.2709919999993</c:v>
                </c:pt>
                <c:pt idx="1863" formatCode="0.00">
                  <c:v>2695.6670400000007</c:v>
                </c:pt>
                <c:pt idx="1864" formatCode="0.00">
                  <c:v>2852.3262240000008</c:v>
                </c:pt>
                <c:pt idx="1865" formatCode="0.00">
                  <c:v>3549.5301599999998</c:v>
                </c:pt>
                <c:pt idx="1866" formatCode="0.00">
                  <c:v>4948.1720640000003</c:v>
                </c:pt>
                <c:pt idx="1867" formatCode="0.00">
                  <c:v>5272.7811839999986</c:v>
                </c:pt>
                <c:pt idx="1868" formatCode="0.00">
                  <c:v>5267.135808</c:v>
                </c:pt>
                <c:pt idx="1869" formatCode="0.00">
                  <c:v>4126.7698559999999</c:v>
                </c:pt>
                <c:pt idx="1870" formatCode="0.00">
                  <c:v>4698.364176</c:v>
                </c:pt>
                <c:pt idx="1871" formatCode="0.00">
                  <c:v>5175.3984480000008</c:v>
                </c:pt>
                <c:pt idx="1872" formatCode="0.00">
                  <c:v>4222.7412480000003</c:v>
                </c:pt>
                <c:pt idx="1873" formatCode="0.00">
                  <c:v>5381.4546720000008</c:v>
                </c:pt>
                <c:pt idx="1874" formatCode="0.00">
                  <c:v>5377.2206400000005</c:v>
                </c:pt>
                <c:pt idx="1875" formatCode="0.00">
                  <c:v>5007.4485119999999</c:v>
                </c:pt>
              </c:numCache>
            </c:numRef>
          </c:xVal>
          <c:yVal>
            <c:numRef>
              <c:f>'502_NDVI_Final 2009_2016'!$X$4:$X$1879</c:f>
              <c:numCache>
                <c:formatCode>General</c:formatCode>
                <c:ptCount val="1876"/>
                <c:pt idx="0">
                  <c:v>5.5012037037037E-3</c:v>
                </c:pt>
                <c:pt idx="1">
                  <c:v>5.5779629629629625E-3</c:v>
                </c:pt>
                <c:pt idx="2">
                  <c:v>7.1325925925925923E-3</c:v>
                </c:pt>
                <c:pt idx="3">
                  <c:v>6.8945370370370367E-3</c:v>
                </c:pt>
                <c:pt idx="4">
                  <c:v>6.8062037037037041E-3</c:v>
                </c:pt>
                <c:pt idx="5">
                  <c:v>7.4587037037037044E-3</c:v>
                </c:pt>
                <c:pt idx="6">
                  <c:v>7.8787037037037037E-3</c:v>
                </c:pt>
                <c:pt idx="14">
                  <c:v>4.922592592592593E-3</c:v>
                </c:pt>
                <c:pt idx="15">
                  <c:v>6.1371296296296295E-3</c:v>
                </c:pt>
                <c:pt idx="16">
                  <c:v>5.8615740740740737E-3</c:v>
                </c:pt>
                <c:pt idx="17">
                  <c:v>5.6424999999999999E-3</c:v>
                </c:pt>
                <c:pt idx="18">
                  <c:v>7.6453703703703701E-3</c:v>
                </c:pt>
                <c:pt idx="19">
                  <c:v>8.1183333333333333E-3</c:v>
                </c:pt>
                <c:pt idx="20">
                  <c:v>8.0075925925925905E-3</c:v>
                </c:pt>
                <c:pt idx="28">
                  <c:v>3.7662962962962962E-3</c:v>
                </c:pt>
                <c:pt idx="29">
                  <c:v>6.049444444444445E-3</c:v>
                </c:pt>
                <c:pt idx="30">
                  <c:v>6.5920370370370369E-3</c:v>
                </c:pt>
                <c:pt idx="31">
                  <c:v>7.3013888888888885E-3</c:v>
                </c:pt>
                <c:pt idx="32">
                  <c:v>7.8250000000000004E-3</c:v>
                </c:pt>
                <c:pt idx="33">
                  <c:v>7.8697222222222224E-3</c:v>
                </c:pt>
                <c:pt idx="34">
                  <c:v>8.0299074074074075E-3</c:v>
                </c:pt>
                <c:pt idx="42">
                  <c:v>6.5753703703703703E-3</c:v>
                </c:pt>
                <c:pt idx="43">
                  <c:v>5.2402777777777777E-3</c:v>
                </c:pt>
                <c:pt idx="44">
                  <c:v>6.4087037037037038E-3</c:v>
                </c:pt>
                <c:pt idx="45">
                  <c:v>6.9994444444444436E-3</c:v>
                </c:pt>
                <c:pt idx="46">
                  <c:v>7.7126851851851853E-3</c:v>
                </c:pt>
                <c:pt idx="47">
                  <c:v>7.9604629629629626E-3</c:v>
                </c:pt>
                <c:pt idx="48">
                  <c:v>8.1465740740740734E-3</c:v>
                </c:pt>
                <c:pt idx="56">
                  <c:v>5.9361538461538462E-3</c:v>
                </c:pt>
                <c:pt idx="57">
                  <c:v>5.4033333333333338E-3</c:v>
                </c:pt>
                <c:pt idx="58">
                  <c:v>1.0459102564102565E-2</c:v>
                </c:pt>
                <c:pt idx="59">
                  <c:v>8.2257692307692309E-3</c:v>
                </c:pt>
                <c:pt idx="60">
                  <c:v>1.0266794871794872E-2</c:v>
                </c:pt>
                <c:pt idx="61">
                  <c:v>1.0662051282051282E-2</c:v>
                </c:pt>
                <c:pt idx="62">
                  <c:v>1.1248333333333332E-2</c:v>
                </c:pt>
                <c:pt idx="70">
                  <c:v>5.7829487179487183E-3</c:v>
                </c:pt>
                <c:pt idx="71">
                  <c:v>6.9615384615384617E-3</c:v>
                </c:pt>
                <c:pt idx="72">
                  <c:v>8.9375641025641033E-3</c:v>
                </c:pt>
                <c:pt idx="73">
                  <c:v>9.1630769230769231E-3</c:v>
                </c:pt>
                <c:pt idx="74">
                  <c:v>1.0335641025641025E-2</c:v>
                </c:pt>
                <c:pt idx="75">
                  <c:v>1.1315769230769232E-2</c:v>
                </c:pt>
                <c:pt idx="76">
                  <c:v>1.1355769230769232E-2</c:v>
                </c:pt>
                <c:pt idx="84">
                  <c:v>6.3235897435897437E-3</c:v>
                </c:pt>
                <c:pt idx="85">
                  <c:v>7.3292307692307684E-3</c:v>
                </c:pt>
                <c:pt idx="86">
                  <c:v>8.9520512820512824E-3</c:v>
                </c:pt>
                <c:pt idx="87">
                  <c:v>9.8619230769230772E-3</c:v>
                </c:pt>
                <c:pt idx="88">
                  <c:v>1.1110256410256411E-2</c:v>
                </c:pt>
                <c:pt idx="89">
                  <c:v>1.0676666666666666E-2</c:v>
                </c:pt>
                <c:pt idx="90">
                  <c:v>1.1379999999999999E-2</c:v>
                </c:pt>
                <c:pt idx="98">
                  <c:v>6.8332051282051281E-3</c:v>
                </c:pt>
                <c:pt idx="99">
                  <c:v>7.1566666666666671E-3</c:v>
                </c:pt>
                <c:pt idx="100">
                  <c:v>9.4424358974358972E-3</c:v>
                </c:pt>
                <c:pt idx="101">
                  <c:v>1.0396153846153845E-2</c:v>
                </c:pt>
                <c:pt idx="102">
                  <c:v>1.0766282051282052E-2</c:v>
                </c:pt>
                <c:pt idx="103">
                  <c:v>1.1212564102564103E-2</c:v>
                </c:pt>
                <c:pt idx="104">
                  <c:v>1.1433076923076923E-2</c:v>
                </c:pt>
                <c:pt idx="112">
                  <c:v>3.6127272727272727E-3</c:v>
                </c:pt>
                <c:pt idx="113">
                  <c:v>4.9150909090909098E-3</c:v>
                </c:pt>
                <c:pt idx="114">
                  <c:v>5.5329090909090909E-3</c:v>
                </c:pt>
                <c:pt idx="115">
                  <c:v>7.6436363636363637E-3</c:v>
                </c:pt>
                <c:pt idx="116">
                  <c:v>5.382909090909091E-3</c:v>
                </c:pt>
                <c:pt idx="117">
                  <c:v>7.7296363636363639E-3</c:v>
                </c:pt>
                <c:pt idx="118">
                  <c:v>6.6365454545454549E-3</c:v>
                </c:pt>
                <c:pt idx="126">
                  <c:v>3.9774545454545453E-3</c:v>
                </c:pt>
                <c:pt idx="127">
                  <c:v>7.7832727272727272E-3</c:v>
                </c:pt>
                <c:pt idx="128">
                  <c:v>6.2225454545454546E-3</c:v>
                </c:pt>
                <c:pt idx="129">
                  <c:v>5.2959999999999995E-3</c:v>
                </c:pt>
                <c:pt idx="130">
                  <c:v>6.1045454545454545E-3</c:v>
                </c:pt>
                <c:pt idx="131">
                  <c:v>4.2007272727272726E-3</c:v>
                </c:pt>
                <c:pt idx="132">
                  <c:v>1.9076363636363635E-3</c:v>
                </c:pt>
                <c:pt idx="140">
                  <c:v>3.5279999999999999E-3</c:v>
                </c:pt>
                <c:pt idx="141">
                  <c:v>6.9858181818181816E-3</c:v>
                </c:pt>
                <c:pt idx="142">
                  <c:v>3.5641818181818183E-3</c:v>
                </c:pt>
                <c:pt idx="143">
                  <c:v>4.9607272727272729E-3</c:v>
                </c:pt>
                <c:pt idx="144">
                  <c:v>6.7285454545454549E-3</c:v>
                </c:pt>
                <c:pt idx="145">
                  <c:v>5.3830909090909094E-3</c:v>
                </c:pt>
                <c:pt idx="146">
                  <c:v>5.980727272727273E-3</c:v>
                </c:pt>
                <c:pt idx="154">
                  <c:v>4.1718181818181819E-3</c:v>
                </c:pt>
                <c:pt idx="155">
                  <c:v>5.3680000000000004E-3</c:v>
                </c:pt>
                <c:pt idx="156">
                  <c:v>4.223090909090909E-3</c:v>
                </c:pt>
                <c:pt idx="157">
                  <c:v>4.6516363636363639E-3</c:v>
                </c:pt>
                <c:pt idx="158">
                  <c:v>5.5625454545454546E-3</c:v>
                </c:pt>
                <c:pt idx="159">
                  <c:v>3.635090909090909E-3</c:v>
                </c:pt>
                <c:pt idx="160">
                  <c:v>5.4239999999999991E-3</c:v>
                </c:pt>
                <c:pt idx="168">
                  <c:v>3.5283582702702711E-3</c:v>
                </c:pt>
                <c:pt idx="169">
                  <c:v>1.9152423243243252E-3</c:v>
                </c:pt>
                <c:pt idx="170">
                  <c:v>6.8697209189189177E-3</c:v>
                </c:pt>
                <c:pt idx="171">
                  <c:v>4.1007068648648646E-3</c:v>
                </c:pt>
                <c:pt idx="172">
                  <c:v>4.3357425405405412E-3</c:v>
                </c:pt>
                <c:pt idx="173">
                  <c:v>7.7298045945945939E-3</c:v>
                </c:pt>
                <c:pt idx="174">
                  <c:v>4.9875992972972976E-3</c:v>
                </c:pt>
                <c:pt idx="182">
                  <c:v>4.4018463243243235E-3</c:v>
                </c:pt>
                <c:pt idx="183">
                  <c:v>5.8480502162162164E-3</c:v>
                </c:pt>
                <c:pt idx="184">
                  <c:v>5.3328079459459467E-3</c:v>
                </c:pt>
                <c:pt idx="185">
                  <c:v>2.4629856216216214E-3</c:v>
                </c:pt>
                <c:pt idx="186">
                  <c:v>6.3318931891891885E-3</c:v>
                </c:pt>
                <c:pt idx="187">
                  <c:v>2.252738864864864E-3</c:v>
                </c:pt>
                <c:pt idx="188">
                  <c:v>4.6739735675675681E-3</c:v>
                </c:pt>
                <c:pt idx="196">
                  <c:v>4.2213462702702705E-3</c:v>
                </c:pt>
                <c:pt idx="197">
                  <c:v>6.1717751351351357E-3</c:v>
                </c:pt>
                <c:pt idx="198">
                  <c:v>7.2116243783783788E-3</c:v>
                </c:pt>
                <c:pt idx="199">
                  <c:v>6.8935917297297308E-3</c:v>
                </c:pt>
                <c:pt idx="200">
                  <c:v>7.197485513513513E-3</c:v>
                </c:pt>
                <c:pt idx="201">
                  <c:v>4.8706323243243241E-3</c:v>
                </c:pt>
                <c:pt idx="202">
                  <c:v>3.0360687027027032E-3</c:v>
                </c:pt>
                <c:pt idx="210">
                  <c:v>4.9229644864864867E-3</c:v>
                </c:pt>
                <c:pt idx="211">
                  <c:v>5.770745513513512E-3</c:v>
                </c:pt>
                <c:pt idx="212">
                  <c:v>6.8741278378378397E-3</c:v>
                </c:pt>
                <c:pt idx="213">
                  <c:v>7.9582298918918926E-3</c:v>
                </c:pt>
                <c:pt idx="214">
                  <c:v>5.2286944864864864E-3</c:v>
                </c:pt>
                <c:pt idx="215">
                  <c:v>7.2253959999999994E-3</c:v>
                </c:pt>
                <c:pt idx="216">
                  <c:v>7.4514342162162149E-3</c:v>
                </c:pt>
                <c:pt idx="224">
                  <c:v>5.2581336067415727E-3</c:v>
                </c:pt>
                <c:pt idx="225">
                  <c:v>4.941876404494382E-3</c:v>
                </c:pt>
                <c:pt idx="226">
                  <c:v>0</c:v>
                </c:pt>
                <c:pt idx="227">
                  <c:v>7.8796204157303377E-3</c:v>
                </c:pt>
                <c:pt idx="228">
                  <c:v>8.4868662696629214E-3</c:v>
                </c:pt>
                <c:pt idx="229">
                  <c:v>8.6227756629213489E-3</c:v>
                </c:pt>
                <c:pt idx="230">
                  <c:v>9.0078176853932591E-3</c:v>
                </c:pt>
                <c:pt idx="238">
                  <c:v>4.8094765168539329E-3</c:v>
                </c:pt>
                <c:pt idx="239">
                  <c:v>6.3650301011235954E-3</c:v>
                </c:pt>
                <c:pt idx="240">
                  <c:v>6.8517058988764043E-3</c:v>
                </c:pt>
                <c:pt idx="241">
                  <c:v>7.9267700786516855E-3</c:v>
                </c:pt>
                <c:pt idx="242">
                  <c:v>8.3617193146067418E-3</c:v>
                </c:pt>
                <c:pt idx="243">
                  <c:v>9.02484706741573E-3</c:v>
                </c:pt>
                <c:pt idx="244">
                  <c:v>9.2423784831460673E-3</c:v>
                </c:pt>
                <c:pt idx="252">
                  <c:v>5.1865579887640451E-3</c:v>
                </c:pt>
                <c:pt idx="253">
                  <c:v>6.233679123595506E-3</c:v>
                </c:pt>
                <c:pt idx="254">
                  <c:v>8.5363289662921341E-3</c:v>
                </c:pt>
                <c:pt idx="255">
                  <c:v>8.8187992134831465E-3</c:v>
                </c:pt>
                <c:pt idx="256">
                  <c:v>8.6888273595505626E-3</c:v>
                </c:pt>
                <c:pt idx="257">
                  <c:v>8.9050684157303377E-3</c:v>
                </c:pt>
                <c:pt idx="258">
                  <c:v>9.0777568764044934E-3</c:v>
                </c:pt>
                <c:pt idx="266">
                  <c:v>6.2254859550561802E-3</c:v>
                </c:pt>
                <c:pt idx="267">
                  <c:v>6.7771999101123599E-3</c:v>
                </c:pt>
                <c:pt idx="268">
                  <c:v>8.0995439438202241E-3</c:v>
                </c:pt>
                <c:pt idx="269">
                  <c:v>8.5799360674157308E-3</c:v>
                </c:pt>
                <c:pt idx="270">
                  <c:v>9.1444875168539327E-3</c:v>
                </c:pt>
                <c:pt idx="271">
                  <c:v>9.2986375393258429E-3</c:v>
                </c:pt>
                <c:pt idx="272">
                  <c:v>9.3255155617977536E-3</c:v>
                </c:pt>
                <c:pt idx="280">
                  <c:v>3.3127843137254901E-3</c:v>
                </c:pt>
                <c:pt idx="281">
                  <c:v>4.7838786026966696E-3</c:v>
                </c:pt>
                <c:pt idx="282">
                  <c:v>7.320272491349482E-3</c:v>
                </c:pt>
                <c:pt idx="283">
                  <c:v>7.7473777203188963E-3</c:v>
                </c:pt>
                <c:pt idx="284">
                  <c:v>9.1483187235678609E-3</c:v>
                </c:pt>
                <c:pt idx="285">
                  <c:v>5.3043022875816992E-3</c:v>
                </c:pt>
                <c:pt idx="286">
                  <c:v>5.6670265282583619E-3</c:v>
                </c:pt>
                <c:pt idx="294">
                  <c:v>8.9234032698046559E-3</c:v>
                </c:pt>
                <c:pt idx="295">
                  <c:v>5.4932857554786619E-3</c:v>
                </c:pt>
                <c:pt idx="296">
                  <c:v>9.2218431372549023E-3</c:v>
                </c:pt>
                <c:pt idx="297">
                  <c:v>9.4313721899016035E-3</c:v>
                </c:pt>
                <c:pt idx="298">
                  <c:v>4.4111880046136106E-3</c:v>
                </c:pt>
                <c:pt idx="299">
                  <c:v>4.8380961168781253E-3</c:v>
                </c:pt>
                <c:pt idx="300">
                  <c:v>6.1369575163398695E-3</c:v>
                </c:pt>
                <c:pt idx="308">
                  <c:v>5.2257775263951731E-3</c:v>
                </c:pt>
                <c:pt idx="309">
                  <c:v>4.5861089324618735E-3</c:v>
                </c:pt>
                <c:pt idx="310">
                  <c:v>9.6878816526610647E-3</c:v>
                </c:pt>
                <c:pt idx="311">
                  <c:v>7.7123638344226576E-3</c:v>
                </c:pt>
                <c:pt idx="312">
                  <c:v>8.8561605975723615E-3</c:v>
                </c:pt>
                <c:pt idx="313">
                  <c:v>7.864324229691879E-3</c:v>
                </c:pt>
                <c:pt idx="314">
                  <c:v>8.9970048206311198E-3</c:v>
                </c:pt>
                <c:pt idx="322">
                  <c:v>6.0178582202111601E-3</c:v>
                </c:pt>
                <c:pt idx="323">
                  <c:v>9.4936650326797375E-3</c:v>
                </c:pt>
                <c:pt idx="324">
                  <c:v>8.0469410328233865E-3</c:v>
                </c:pt>
                <c:pt idx="325">
                  <c:v>6.1222314494425228E-3</c:v>
                </c:pt>
                <c:pt idx="326">
                  <c:v>9.5978398692810451E-3</c:v>
                </c:pt>
                <c:pt idx="327">
                  <c:v>8.8104389657823901E-3</c:v>
                </c:pt>
                <c:pt idx="328">
                  <c:v>6.6364636998590288E-3</c:v>
                </c:pt>
                <c:pt idx="336">
                  <c:v>5.2244484897518879E-3</c:v>
                </c:pt>
                <c:pt idx="337">
                  <c:v>4.7152410262918535E-3</c:v>
                </c:pt>
                <c:pt idx="338">
                  <c:v>6.1374649406688237E-3</c:v>
                </c:pt>
                <c:pt idx="339">
                  <c:v>6.0086433413710687E-3</c:v>
                </c:pt>
                <c:pt idx="340">
                  <c:v>6.7980139794803973E-3</c:v>
                </c:pt>
                <c:pt idx="341">
                  <c:v>6.3113967944243505E-3</c:v>
                </c:pt>
                <c:pt idx="342">
                  <c:v>7.6038691935536593E-3</c:v>
                </c:pt>
                <c:pt idx="350">
                  <c:v>4.8792597729490949E-3</c:v>
                </c:pt>
                <c:pt idx="351">
                  <c:v>5.7298586888078606E-3</c:v>
                </c:pt>
                <c:pt idx="352">
                  <c:v>5.8008863372334251E-3</c:v>
                </c:pt>
                <c:pt idx="353">
                  <c:v>6.4502053248483866E-3</c:v>
                </c:pt>
                <c:pt idx="354">
                  <c:v>6.8761166974880576E-3</c:v>
                </c:pt>
                <c:pt idx="355">
                  <c:v>7.5272331154684112E-3</c:v>
                </c:pt>
                <c:pt idx="356">
                  <c:v>7.6737254901960792E-3</c:v>
                </c:pt>
                <c:pt idx="364">
                  <c:v>5.715012849800115E-3</c:v>
                </c:pt>
                <c:pt idx="365">
                  <c:v>5.7430079750346742E-3</c:v>
                </c:pt>
                <c:pt idx="366">
                  <c:v>6.760366321285796E-3</c:v>
                </c:pt>
                <c:pt idx="367">
                  <c:v>7.2112919941439363E-3</c:v>
                </c:pt>
                <c:pt idx="368">
                  <c:v>7.3723329865926952E-3</c:v>
                </c:pt>
                <c:pt idx="369">
                  <c:v>7.3536707595659619E-3</c:v>
                </c:pt>
                <c:pt idx="370">
                  <c:v>7.8241171711403018E-3</c:v>
                </c:pt>
                <c:pt idx="378">
                  <c:v>5.6251024811218991E-3</c:v>
                </c:pt>
                <c:pt idx="379">
                  <c:v>5.6646139620896907E-3</c:v>
                </c:pt>
                <c:pt idx="380">
                  <c:v>6.5696930900814403E-3</c:v>
                </c:pt>
                <c:pt idx="381">
                  <c:v>7.1067696664177228E-3</c:v>
                </c:pt>
                <c:pt idx="382">
                  <c:v>7.5377777777777761E-3</c:v>
                </c:pt>
                <c:pt idx="383">
                  <c:v>7.7190707350901517E-3</c:v>
                </c:pt>
                <c:pt idx="384">
                  <c:v>7.5676862767760818E-3</c:v>
                </c:pt>
                <c:pt idx="392">
                  <c:v>3.6415191076430574E-3</c:v>
                </c:pt>
                <c:pt idx="393">
                  <c:v>4.8704815259437107E-3</c:v>
                </c:pt>
                <c:pt idx="394">
                  <c:v>5.5419310581375399E-3</c:v>
                </c:pt>
                <c:pt idx="395">
                  <c:v>5.4854733560090697E-3</c:v>
                </c:pt>
                <c:pt idx="396">
                  <c:v>6.3202947845805001E-3</c:v>
                </c:pt>
                <c:pt idx="397">
                  <c:v>4.3191609977324252E-3</c:v>
                </c:pt>
                <c:pt idx="398">
                  <c:v>5.3668133920234768E-3</c:v>
                </c:pt>
                <c:pt idx="406">
                  <c:v>6.2557499190152238E-3</c:v>
                </c:pt>
                <c:pt idx="407">
                  <c:v>4.9476290516206481E-3</c:v>
                </c:pt>
                <c:pt idx="408">
                  <c:v>6.7972078941466695E-3</c:v>
                </c:pt>
                <c:pt idx="409">
                  <c:v>7.0989020608243298E-3</c:v>
                </c:pt>
                <c:pt idx="410">
                  <c:v>4.3128322757674496E-3</c:v>
                </c:pt>
                <c:pt idx="411">
                  <c:v>5.1238366225611126E-3</c:v>
                </c:pt>
                <c:pt idx="412">
                  <c:v>5.5200842241658566E-3</c:v>
                </c:pt>
                <c:pt idx="420">
                  <c:v>4.9315172497570456E-3</c:v>
                </c:pt>
                <c:pt idx="421">
                  <c:v>4.5304502753482339E-3</c:v>
                </c:pt>
                <c:pt idx="422">
                  <c:v>7.0100522351797855E-3</c:v>
                </c:pt>
                <c:pt idx="423">
                  <c:v>6.0946712018140588E-3</c:v>
                </c:pt>
                <c:pt idx="424">
                  <c:v>6.7459227280655858E-3</c:v>
                </c:pt>
                <c:pt idx="425">
                  <c:v>6.1699885998355384E-3</c:v>
                </c:pt>
                <c:pt idx="426">
                  <c:v>6.6614400338890134E-3</c:v>
                </c:pt>
                <c:pt idx="434">
                  <c:v>5.0866225611123578E-3</c:v>
                </c:pt>
                <c:pt idx="435">
                  <c:v>7.0063066893424038E-3</c:v>
                </c:pt>
                <c:pt idx="436">
                  <c:v>5.817971144501756E-3</c:v>
                </c:pt>
                <c:pt idx="437">
                  <c:v>5.0349729635443922E-3</c:v>
                </c:pt>
                <c:pt idx="438">
                  <c:v>7.141969425132691E-3</c:v>
                </c:pt>
                <c:pt idx="439">
                  <c:v>6.4953838678328477E-3</c:v>
                </c:pt>
                <c:pt idx="440">
                  <c:v>5.419065061922205E-3</c:v>
                </c:pt>
                <c:pt idx="448">
                  <c:v>6.05004016064257E-3</c:v>
                </c:pt>
                <c:pt idx="449">
                  <c:v>4.9095180722891572E-3</c:v>
                </c:pt>
                <c:pt idx="450">
                  <c:v>7.1930923694779117E-3</c:v>
                </c:pt>
                <c:pt idx="451">
                  <c:v>7.01598393574297E-3</c:v>
                </c:pt>
                <c:pt idx="452">
                  <c:v>7.6256626506024097E-3</c:v>
                </c:pt>
                <c:pt idx="453">
                  <c:v>7.5933333333333339E-3</c:v>
                </c:pt>
                <c:pt idx="454">
                  <c:v>7.8269477911646589E-3</c:v>
                </c:pt>
                <c:pt idx="462">
                  <c:v>5.3418072289156621E-3</c:v>
                </c:pt>
                <c:pt idx="463">
                  <c:v>6.612610441767067E-3</c:v>
                </c:pt>
                <c:pt idx="464">
                  <c:v>6.727510040160643E-3</c:v>
                </c:pt>
                <c:pt idx="465">
                  <c:v>7.7060240963855425E-3</c:v>
                </c:pt>
                <c:pt idx="466">
                  <c:v>7.9481526104417683E-3</c:v>
                </c:pt>
                <c:pt idx="467">
                  <c:v>8.0058232931726914E-3</c:v>
                </c:pt>
                <c:pt idx="468">
                  <c:v>8.4298393574297175E-3</c:v>
                </c:pt>
                <c:pt idx="476">
                  <c:v>6.3761044176706824E-3</c:v>
                </c:pt>
                <c:pt idx="477">
                  <c:v>6.2608032128514063E-3</c:v>
                </c:pt>
                <c:pt idx="478">
                  <c:v>7.9220481927710848E-3</c:v>
                </c:pt>
                <c:pt idx="479">
                  <c:v>7.9734939759036148E-3</c:v>
                </c:pt>
                <c:pt idx="480">
                  <c:v>8.2017269076305223E-3</c:v>
                </c:pt>
                <c:pt idx="481">
                  <c:v>7.7452610441767064E-3</c:v>
                </c:pt>
                <c:pt idx="482">
                  <c:v>8.151325301204819E-3</c:v>
                </c:pt>
                <c:pt idx="490">
                  <c:v>6.4940963855421698E-3</c:v>
                </c:pt>
                <c:pt idx="491">
                  <c:v>6.9832530120481923E-3</c:v>
                </c:pt>
                <c:pt idx="492">
                  <c:v>6.7204417670682724E-3</c:v>
                </c:pt>
                <c:pt idx="493">
                  <c:v>7.9216465863453829E-3</c:v>
                </c:pt>
                <c:pt idx="494">
                  <c:v>7.8987148594377513E-3</c:v>
                </c:pt>
                <c:pt idx="495">
                  <c:v>8.4571887550200803E-3</c:v>
                </c:pt>
                <c:pt idx="496">
                  <c:v>8.494096385542169E-3</c:v>
                </c:pt>
                <c:pt idx="504">
                  <c:v>4.7893939393939397E-3</c:v>
                </c:pt>
                <c:pt idx="505">
                  <c:v>3.4498863636363633E-3</c:v>
                </c:pt>
                <c:pt idx="506">
                  <c:v>6.7116287878787881E-3</c:v>
                </c:pt>
                <c:pt idx="507">
                  <c:v>6.1733712121212125E-3</c:v>
                </c:pt>
                <c:pt idx="508">
                  <c:v>7.9676515151515161E-3</c:v>
                </c:pt>
                <c:pt idx="509">
                  <c:v>8.7600000000000004E-3</c:v>
                </c:pt>
                <c:pt idx="510">
                  <c:v>9.5098863636363645E-3</c:v>
                </c:pt>
                <c:pt idx="518">
                  <c:v>4.2449999999999996E-3</c:v>
                </c:pt>
                <c:pt idx="519">
                  <c:v>5.5552651515151522E-3</c:v>
                </c:pt>
                <c:pt idx="520">
                  <c:v>5.7248484848484854E-3</c:v>
                </c:pt>
                <c:pt idx="521">
                  <c:v>6.578219696969697E-3</c:v>
                </c:pt>
                <c:pt idx="522">
                  <c:v>8.5045454545454521E-3</c:v>
                </c:pt>
                <c:pt idx="523">
                  <c:v>9.4868939393939391E-3</c:v>
                </c:pt>
                <c:pt idx="524">
                  <c:v>9.7425000000000012E-3</c:v>
                </c:pt>
                <c:pt idx="532">
                  <c:v>4.6641287878787874E-3</c:v>
                </c:pt>
                <c:pt idx="533">
                  <c:v>5.6166287878787876E-3</c:v>
                </c:pt>
                <c:pt idx="534">
                  <c:v>8.0967803030303036E-3</c:v>
                </c:pt>
                <c:pt idx="535">
                  <c:v>8.6387878787878777E-3</c:v>
                </c:pt>
                <c:pt idx="536">
                  <c:v>9.1632196969696975E-3</c:v>
                </c:pt>
                <c:pt idx="537">
                  <c:v>9.5431439393939398E-3</c:v>
                </c:pt>
                <c:pt idx="538">
                  <c:v>9.6343181818181814E-3</c:v>
                </c:pt>
                <c:pt idx="546">
                  <c:v>5.2974242424242424E-3</c:v>
                </c:pt>
                <c:pt idx="547">
                  <c:v>5.6665909090909084E-3</c:v>
                </c:pt>
                <c:pt idx="548">
                  <c:v>6.0546212121212117E-3</c:v>
                </c:pt>
                <c:pt idx="549">
                  <c:v>8.1976893939393943E-3</c:v>
                </c:pt>
                <c:pt idx="550">
                  <c:v>8.7682575757575751E-3</c:v>
                </c:pt>
                <c:pt idx="551">
                  <c:v>9.6164772727272713E-3</c:v>
                </c:pt>
                <c:pt idx="552">
                  <c:v>9.5059090909090909E-3</c:v>
                </c:pt>
                <c:pt idx="560">
                  <c:v>3.3640329218107001E-3</c:v>
                </c:pt>
                <c:pt idx="561">
                  <c:v>2.7407407407407406E-3</c:v>
                </c:pt>
                <c:pt idx="562">
                  <c:v>4.6254732510288069E-3</c:v>
                </c:pt>
                <c:pt idx="563">
                  <c:v>4.457489711934156E-3</c:v>
                </c:pt>
                <c:pt idx="564">
                  <c:v>5.5091769547325102E-3</c:v>
                </c:pt>
                <c:pt idx="565">
                  <c:v>6.0882304526748976E-3</c:v>
                </c:pt>
                <c:pt idx="566">
                  <c:v>6.7567489711934155E-3</c:v>
                </c:pt>
                <c:pt idx="567">
                  <c:v>3.5504115226337452E-3</c:v>
                </c:pt>
                <c:pt idx="568">
                  <c:v>3.851851851851852E-3</c:v>
                </c:pt>
                <c:pt idx="569">
                  <c:v>4.9853909465020574E-3</c:v>
                </c:pt>
                <c:pt idx="570">
                  <c:v>4.1263786008230458E-3</c:v>
                </c:pt>
                <c:pt idx="571">
                  <c:v>6.8074897119341574E-3</c:v>
                </c:pt>
                <c:pt idx="572">
                  <c:v>7.7613991769547325E-3</c:v>
                </c:pt>
                <c:pt idx="573">
                  <c:v>8.1809465020576139E-3</c:v>
                </c:pt>
                <c:pt idx="574">
                  <c:v>3.7593415637860081E-3</c:v>
                </c:pt>
                <c:pt idx="575">
                  <c:v>3.9237860082304522E-3</c:v>
                </c:pt>
                <c:pt idx="576">
                  <c:v>5.4310288065843619E-3</c:v>
                </c:pt>
                <c:pt idx="577">
                  <c:v>6.305061728395062E-3</c:v>
                </c:pt>
                <c:pt idx="578">
                  <c:v>7.8905349794238695E-3</c:v>
                </c:pt>
                <c:pt idx="579">
                  <c:v>7.3857613168724287E-3</c:v>
                </c:pt>
                <c:pt idx="580">
                  <c:v>8.060493827160493E-3</c:v>
                </c:pt>
                <c:pt idx="581">
                  <c:v>4.0223868312757203E-3</c:v>
                </c:pt>
                <c:pt idx="582">
                  <c:v>3.6737860082304524E-3</c:v>
                </c:pt>
                <c:pt idx="583">
                  <c:v>3.9244444444444448E-3</c:v>
                </c:pt>
                <c:pt idx="584">
                  <c:v>5.9805761316872423E-3</c:v>
                </c:pt>
                <c:pt idx="585">
                  <c:v>7.5890123456790123E-3</c:v>
                </c:pt>
                <c:pt idx="586">
                  <c:v>8.3376954732510295E-3</c:v>
                </c:pt>
                <c:pt idx="587">
                  <c:v>8.2188888888888902E-3</c:v>
                </c:pt>
                <c:pt idx="588">
                  <c:v>3.2570114942528736E-3</c:v>
                </c:pt>
                <c:pt idx="589">
                  <c:v>2.6304980842911875E-3</c:v>
                </c:pt>
                <c:pt idx="590">
                  <c:v>4.6461302681992337E-3</c:v>
                </c:pt>
                <c:pt idx="591">
                  <c:v>4.1399999999999996E-3</c:v>
                </c:pt>
                <c:pt idx="592">
                  <c:v>5.2044827586206896E-3</c:v>
                </c:pt>
                <c:pt idx="593">
                  <c:v>5.7516091954022989E-3</c:v>
                </c:pt>
                <c:pt idx="594">
                  <c:v>6.1962068965517245E-3</c:v>
                </c:pt>
                <c:pt idx="595">
                  <c:v>3.3870498084291184E-3</c:v>
                </c:pt>
                <c:pt idx="596">
                  <c:v>3.7048275862068963E-3</c:v>
                </c:pt>
                <c:pt idx="597">
                  <c:v>4.8541379310344827E-3</c:v>
                </c:pt>
                <c:pt idx="598">
                  <c:v>4.1281609195402301E-3</c:v>
                </c:pt>
                <c:pt idx="599">
                  <c:v>6.7215708812260527E-3</c:v>
                </c:pt>
                <c:pt idx="600">
                  <c:v>7.3870114942528728E-3</c:v>
                </c:pt>
                <c:pt idx="601">
                  <c:v>8.5189655172413781E-3</c:v>
                </c:pt>
                <c:pt idx="602">
                  <c:v>3.5452490421455933E-3</c:v>
                </c:pt>
                <c:pt idx="603">
                  <c:v>3.7742911877394632E-3</c:v>
                </c:pt>
                <c:pt idx="604">
                  <c:v>5.2709195402298849E-3</c:v>
                </c:pt>
                <c:pt idx="605">
                  <c:v>5.9696934865900381E-3</c:v>
                </c:pt>
                <c:pt idx="606">
                  <c:v>7.6563601532567051E-3</c:v>
                </c:pt>
                <c:pt idx="607">
                  <c:v>7.2222988505747125E-3</c:v>
                </c:pt>
                <c:pt idx="608">
                  <c:v>8.0414559386973172E-3</c:v>
                </c:pt>
                <c:pt idx="609">
                  <c:v>3.8422222222222213E-3</c:v>
                </c:pt>
                <c:pt idx="610">
                  <c:v>3.5980459770114941E-3</c:v>
                </c:pt>
                <c:pt idx="611">
                  <c:v>3.8747126436781609E-3</c:v>
                </c:pt>
                <c:pt idx="612">
                  <c:v>5.692567049808429E-3</c:v>
                </c:pt>
                <c:pt idx="613">
                  <c:v>7.3005747126436782E-3</c:v>
                </c:pt>
                <c:pt idx="614">
                  <c:v>8.3478927203065132E-3</c:v>
                </c:pt>
                <c:pt idx="615">
                  <c:v>8.2703448275862068E-3</c:v>
                </c:pt>
                <c:pt idx="616">
                  <c:v>3.0330402930402933E-3</c:v>
                </c:pt>
                <c:pt idx="617">
                  <c:v>2.5573626373626376E-3</c:v>
                </c:pt>
                <c:pt idx="618">
                  <c:v>4.0758608058608058E-3</c:v>
                </c:pt>
                <c:pt idx="619">
                  <c:v>4.0047252747252753E-3</c:v>
                </c:pt>
                <c:pt idx="620">
                  <c:v>5.0576190476190478E-3</c:v>
                </c:pt>
                <c:pt idx="621">
                  <c:v>5.490549450549451E-3</c:v>
                </c:pt>
                <c:pt idx="622">
                  <c:v>6.2849450549450556E-3</c:v>
                </c:pt>
                <c:pt idx="623">
                  <c:v>3.15014652014652E-3</c:v>
                </c:pt>
                <c:pt idx="624">
                  <c:v>3.461904761904762E-3</c:v>
                </c:pt>
                <c:pt idx="625">
                  <c:v>4.4832600732600736E-3</c:v>
                </c:pt>
                <c:pt idx="626">
                  <c:v>3.745750915750916E-3</c:v>
                </c:pt>
                <c:pt idx="627">
                  <c:v>6.127545787545788E-3</c:v>
                </c:pt>
                <c:pt idx="628">
                  <c:v>7.1714285714285725E-3</c:v>
                </c:pt>
                <c:pt idx="629">
                  <c:v>7.9626373626373627E-3</c:v>
                </c:pt>
                <c:pt idx="630">
                  <c:v>3.3903663003663001E-3</c:v>
                </c:pt>
                <c:pt idx="631">
                  <c:v>3.5059706959706962E-3</c:v>
                </c:pt>
                <c:pt idx="632">
                  <c:v>4.8609523809523807E-3</c:v>
                </c:pt>
                <c:pt idx="633">
                  <c:v>5.5861904761904755E-3</c:v>
                </c:pt>
                <c:pt idx="634">
                  <c:v>6.896703296703297E-3</c:v>
                </c:pt>
                <c:pt idx="635">
                  <c:v>6.7730769230769242E-3</c:v>
                </c:pt>
                <c:pt idx="636">
                  <c:v>7.7598168498168498E-3</c:v>
                </c:pt>
                <c:pt idx="637">
                  <c:v>3.6143956043956042E-3</c:v>
                </c:pt>
                <c:pt idx="638">
                  <c:v>3.3998901098901101E-3</c:v>
                </c:pt>
                <c:pt idx="639">
                  <c:v>3.5104029304029302E-3</c:v>
                </c:pt>
                <c:pt idx="640">
                  <c:v>5.4288278388278386E-3</c:v>
                </c:pt>
                <c:pt idx="641">
                  <c:v>6.9662271062271063E-3</c:v>
                </c:pt>
                <c:pt idx="642">
                  <c:v>7.8907692307692307E-3</c:v>
                </c:pt>
                <c:pt idx="643">
                  <c:v>7.530695970695972E-3</c:v>
                </c:pt>
                <c:pt idx="644">
                  <c:v>2.7770567375886525E-3</c:v>
                </c:pt>
                <c:pt idx="645">
                  <c:v>2.2790780141843975E-3</c:v>
                </c:pt>
                <c:pt idx="646">
                  <c:v>3.7058510638297865E-3</c:v>
                </c:pt>
                <c:pt idx="647">
                  <c:v>3.4869858156028367E-3</c:v>
                </c:pt>
                <c:pt idx="648">
                  <c:v>4.3289716312056737E-3</c:v>
                </c:pt>
                <c:pt idx="649">
                  <c:v>5.2176241134751777E-3</c:v>
                </c:pt>
                <c:pt idx="650">
                  <c:v>5.2509574468085109E-3</c:v>
                </c:pt>
                <c:pt idx="651">
                  <c:v>2.7450709219858159E-3</c:v>
                </c:pt>
                <c:pt idx="652">
                  <c:v>3.0612411347517728E-3</c:v>
                </c:pt>
                <c:pt idx="653">
                  <c:v>3.7805673758865245E-3</c:v>
                </c:pt>
                <c:pt idx="654">
                  <c:v>3.2699290780141845E-3</c:v>
                </c:pt>
                <c:pt idx="655">
                  <c:v>5.173510638297873E-3</c:v>
                </c:pt>
                <c:pt idx="656">
                  <c:v>5.6755673758865244E-3</c:v>
                </c:pt>
                <c:pt idx="657">
                  <c:v>6.6237943262411345E-3</c:v>
                </c:pt>
                <c:pt idx="658">
                  <c:v>2.9415248226950354E-3</c:v>
                </c:pt>
                <c:pt idx="659">
                  <c:v>3.0121276595744683E-3</c:v>
                </c:pt>
                <c:pt idx="660">
                  <c:v>4.0941134751773045E-3</c:v>
                </c:pt>
                <c:pt idx="661">
                  <c:v>4.651312056737588E-3</c:v>
                </c:pt>
                <c:pt idx="662">
                  <c:v>5.7516666666666671E-3</c:v>
                </c:pt>
                <c:pt idx="663">
                  <c:v>5.9361347517730501E-3</c:v>
                </c:pt>
                <c:pt idx="664">
                  <c:v>6.3370921985815591E-3</c:v>
                </c:pt>
                <c:pt idx="665">
                  <c:v>3.1915957446808515E-3</c:v>
                </c:pt>
                <c:pt idx="666">
                  <c:v>2.970780141843972E-3</c:v>
                </c:pt>
                <c:pt idx="667">
                  <c:v>3.1524468085106388E-3</c:v>
                </c:pt>
                <c:pt idx="668">
                  <c:v>4.438581560283688E-3</c:v>
                </c:pt>
                <c:pt idx="669">
                  <c:v>5.6940425531914899E-3</c:v>
                </c:pt>
                <c:pt idx="670">
                  <c:v>6.5251418439716312E-3</c:v>
                </c:pt>
                <c:pt idx="671">
                  <c:v>6.3441843971631211E-3</c:v>
                </c:pt>
                <c:pt idx="672">
                  <c:v>2.5274570446735395E-3</c:v>
                </c:pt>
                <c:pt idx="673">
                  <c:v>2.1540893470790375E-3</c:v>
                </c:pt>
                <c:pt idx="674">
                  <c:v>3.495257731958763E-3</c:v>
                </c:pt>
                <c:pt idx="675">
                  <c:v>3.2512371134020617E-3</c:v>
                </c:pt>
                <c:pt idx="676">
                  <c:v>4.1509278350515466E-3</c:v>
                </c:pt>
                <c:pt idx="677">
                  <c:v>4.8108591065292097E-3</c:v>
                </c:pt>
                <c:pt idx="678">
                  <c:v>5.0891408934707902E-3</c:v>
                </c:pt>
                <c:pt idx="679">
                  <c:v>2.6847766323024051E-3</c:v>
                </c:pt>
                <c:pt idx="680">
                  <c:v>2.9217869415807556E-3</c:v>
                </c:pt>
                <c:pt idx="681">
                  <c:v>3.7294845360824743E-3</c:v>
                </c:pt>
                <c:pt idx="682">
                  <c:v>3.1175257731958761E-3</c:v>
                </c:pt>
                <c:pt idx="683">
                  <c:v>5.1739518900343652E-3</c:v>
                </c:pt>
                <c:pt idx="684">
                  <c:v>5.7738144329896905E-3</c:v>
                </c:pt>
                <c:pt idx="685">
                  <c:v>6.8194158075601382E-3</c:v>
                </c:pt>
                <c:pt idx="686">
                  <c:v>2.7685223367697595E-3</c:v>
                </c:pt>
                <c:pt idx="687">
                  <c:v>2.8702061855670103E-3</c:v>
                </c:pt>
                <c:pt idx="688">
                  <c:v>3.9134707903780066E-3</c:v>
                </c:pt>
                <c:pt idx="689">
                  <c:v>4.4230584192439864E-3</c:v>
                </c:pt>
                <c:pt idx="690">
                  <c:v>5.5714089347079047E-3</c:v>
                </c:pt>
                <c:pt idx="691">
                  <c:v>5.6928178694158078E-3</c:v>
                </c:pt>
                <c:pt idx="692">
                  <c:v>6.4305154639175254E-3</c:v>
                </c:pt>
                <c:pt idx="693">
                  <c:v>3.0227835051546388E-3</c:v>
                </c:pt>
                <c:pt idx="694">
                  <c:v>2.8421993127147769E-3</c:v>
                </c:pt>
                <c:pt idx="695">
                  <c:v>2.9794501718213061E-3</c:v>
                </c:pt>
                <c:pt idx="696">
                  <c:v>4.4408247422680408E-3</c:v>
                </c:pt>
                <c:pt idx="697">
                  <c:v>5.834639175257731E-3</c:v>
                </c:pt>
                <c:pt idx="698">
                  <c:v>6.5814089347079035E-3</c:v>
                </c:pt>
                <c:pt idx="699">
                  <c:v>6.2484192439862538E-3</c:v>
                </c:pt>
                <c:pt idx="700">
                  <c:v>2.7388235294117645E-3</c:v>
                </c:pt>
                <c:pt idx="701">
                  <c:v>2.3284313725490196E-3</c:v>
                </c:pt>
                <c:pt idx="702">
                  <c:v>3.7340849673202616E-3</c:v>
                </c:pt>
                <c:pt idx="703">
                  <c:v>3.5127124183006535E-3</c:v>
                </c:pt>
                <c:pt idx="704">
                  <c:v>4.4687581699346408E-3</c:v>
                </c:pt>
                <c:pt idx="705">
                  <c:v>5.2152614379084973E-3</c:v>
                </c:pt>
                <c:pt idx="706">
                  <c:v>5.5883986928104579E-3</c:v>
                </c:pt>
                <c:pt idx="707">
                  <c:v>2.8621895424836602E-3</c:v>
                </c:pt>
                <c:pt idx="708">
                  <c:v>3.1465032679738564E-3</c:v>
                </c:pt>
                <c:pt idx="709">
                  <c:v>4.0085620915032679E-3</c:v>
                </c:pt>
                <c:pt idx="710">
                  <c:v>3.3027124183006534E-3</c:v>
                </c:pt>
                <c:pt idx="711">
                  <c:v>5.7249019607843142E-3</c:v>
                </c:pt>
                <c:pt idx="712">
                  <c:v>6.2106862745098038E-3</c:v>
                </c:pt>
                <c:pt idx="713">
                  <c:v>7.5537254901960789E-3</c:v>
                </c:pt>
                <c:pt idx="714">
                  <c:v>2.9518627450980397E-3</c:v>
                </c:pt>
                <c:pt idx="715">
                  <c:v>2.9258496732026146E-3</c:v>
                </c:pt>
                <c:pt idx="716">
                  <c:v>4.1963071895424831E-3</c:v>
                </c:pt>
                <c:pt idx="717">
                  <c:v>4.9154575163398691E-3</c:v>
                </c:pt>
                <c:pt idx="718">
                  <c:v>5.9432679738562087E-3</c:v>
                </c:pt>
                <c:pt idx="719">
                  <c:v>6.1766666666666671E-3</c:v>
                </c:pt>
                <c:pt idx="720">
                  <c:v>6.9591176470588222E-3</c:v>
                </c:pt>
                <c:pt idx="721">
                  <c:v>3.3316339869281044E-3</c:v>
                </c:pt>
                <c:pt idx="722">
                  <c:v>3.0533006535947709E-3</c:v>
                </c:pt>
                <c:pt idx="723">
                  <c:v>3.1853267973856207E-3</c:v>
                </c:pt>
                <c:pt idx="724">
                  <c:v>4.7805228758169933E-3</c:v>
                </c:pt>
                <c:pt idx="725">
                  <c:v>6.3619607843137249E-3</c:v>
                </c:pt>
                <c:pt idx="726">
                  <c:v>7.0950653594771236E-3</c:v>
                </c:pt>
                <c:pt idx="727">
                  <c:v>6.8365359477124184E-3</c:v>
                </c:pt>
                <c:pt idx="728">
                  <c:v>2.6302777777777778E-3</c:v>
                </c:pt>
                <c:pt idx="729">
                  <c:v>2.1554320987654321E-3</c:v>
                </c:pt>
                <c:pt idx="730">
                  <c:v>3.6012345679012343E-3</c:v>
                </c:pt>
                <c:pt idx="731">
                  <c:v>3.1564506172839508E-3</c:v>
                </c:pt>
                <c:pt idx="732">
                  <c:v>3.9987962962962963E-3</c:v>
                </c:pt>
                <c:pt idx="733">
                  <c:v>4.786820987654321E-3</c:v>
                </c:pt>
                <c:pt idx="734">
                  <c:v>4.9641049382716041E-3</c:v>
                </c:pt>
                <c:pt idx="735">
                  <c:v>2.6054012345679009E-3</c:v>
                </c:pt>
                <c:pt idx="736">
                  <c:v>2.97E-3</c:v>
                </c:pt>
                <c:pt idx="737">
                  <c:v>3.6152777777777776E-3</c:v>
                </c:pt>
                <c:pt idx="738">
                  <c:v>3.2106172839506167E-3</c:v>
                </c:pt>
                <c:pt idx="739">
                  <c:v>5.0587037037037033E-3</c:v>
                </c:pt>
                <c:pt idx="740">
                  <c:v>5.7771604938271605E-3</c:v>
                </c:pt>
                <c:pt idx="741">
                  <c:v>7.0264197530864195E-3</c:v>
                </c:pt>
                <c:pt idx="742">
                  <c:v>2.7357407407407408E-3</c:v>
                </c:pt>
                <c:pt idx="743">
                  <c:v>2.7123456790123456E-3</c:v>
                </c:pt>
                <c:pt idx="744">
                  <c:v>3.9893518518518516E-3</c:v>
                </c:pt>
                <c:pt idx="745">
                  <c:v>4.5177777777777777E-3</c:v>
                </c:pt>
                <c:pt idx="746">
                  <c:v>5.5323456790123456E-3</c:v>
                </c:pt>
                <c:pt idx="747">
                  <c:v>5.8679629629629628E-3</c:v>
                </c:pt>
                <c:pt idx="748">
                  <c:v>6.2977469135802469E-3</c:v>
                </c:pt>
                <c:pt idx="749">
                  <c:v>3.11716049382716E-3</c:v>
                </c:pt>
                <c:pt idx="750">
                  <c:v>2.8233024691358024E-3</c:v>
                </c:pt>
                <c:pt idx="751">
                  <c:v>3.0387654320987658E-3</c:v>
                </c:pt>
                <c:pt idx="752">
                  <c:v>4.3037345679012356E-3</c:v>
                </c:pt>
                <c:pt idx="753">
                  <c:v>5.6362962962962955E-3</c:v>
                </c:pt>
                <c:pt idx="754">
                  <c:v>6.3724691358024686E-3</c:v>
                </c:pt>
                <c:pt idx="755">
                  <c:v>6.4409876543209876E-3</c:v>
                </c:pt>
                <c:pt idx="756">
                  <c:v>2.2407536231884057E-3</c:v>
                </c:pt>
                <c:pt idx="757">
                  <c:v>1.8461159420289858E-3</c:v>
                </c:pt>
                <c:pt idx="758">
                  <c:v>3.0528985507246378E-3</c:v>
                </c:pt>
                <c:pt idx="759">
                  <c:v>2.6070724637681157E-3</c:v>
                </c:pt>
                <c:pt idx="760">
                  <c:v>3.4016811594202901E-3</c:v>
                </c:pt>
                <c:pt idx="761">
                  <c:v>3.8867246376811599E-3</c:v>
                </c:pt>
                <c:pt idx="762">
                  <c:v>4.4408985507246382E-3</c:v>
                </c:pt>
                <c:pt idx="763">
                  <c:v>2.2245217391304345E-3</c:v>
                </c:pt>
                <c:pt idx="764">
                  <c:v>2.45063768115942E-3</c:v>
                </c:pt>
                <c:pt idx="765">
                  <c:v>2.8721159420289854E-3</c:v>
                </c:pt>
                <c:pt idx="766">
                  <c:v>2.6538840579710139E-3</c:v>
                </c:pt>
                <c:pt idx="767">
                  <c:v>4.4184637681159416E-3</c:v>
                </c:pt>
                <c:pt idx="768">
                  <c:v>4.9227536231884065E-3</c:v>
                </c:pt>
                <c:pt idx="769">
                  <c:v>6.5102028985507231E-3</c:v>
                </c:pt>
                <c:pt idx="770">
                  <c:v>2.3368695652173912E-3</c:v>
                </c:pt>
                <c:pt idx="771">
                  <c:v>2.193304347826087E-3</c:v>
                </c:pt>
                <c:pt idx="772">
                  <c:v>3.4511884057971016E-3</c:v>
                </c:pt>
                <c:pt idx="773">
                  <c:v>3.6885797101449277E-3</c:v>
                </c:pt>
                <c:pt idx="774">
                  <c:v>4.8471594202898552E-3</c:v>
                </c:pt>
                <c:pt idx="775">
                  <c:v>5.0136521739130423E-3</c:v>
                </c:pt>
                <c:pt idx="776">
                  <c:v>5.2860289855072469E-3</c:v>
                </c:pt>
                <c:pt idx="777">
                  <c:v>2.5933043478260868E-3</c:v>
                </c:pt>
                <c:pt idx="778">
                  <c:v>2.3740869565217391E-3</c:v>
                </c:pt>
                <c:pt idx="779">
                  <c:v>2.5724057971014493E-3</c:v>
                </c:pt>
                <c:pt idx="780">
                  <c:v>3.3617681159420292E-3</c:v>
                </c:pt>
                <c:pt idx="781">
                  <c:v>4.6922318840579708E-3</c:v>
                </c:pt>
                <c:pt idx="782">
                  <c:v>5.1668985507246365E-3</c:v>
                </c:pt>
                <c:pt idx="783">
                  <c:v>5.1458550724637689E-3</c:v>
                </c:pt>
                <c:pt idx="784">
                  <c:v>2.7231388888888887E-3</c:v>
                </c:pt>
                <c:pt idx="785">
                  <c:v>1.9550833333333334E-3</c:v>
                </c:pt>
                <c:pt idx="786">
                  <c:v>3.580388888888889E-3</c:v>
                </c:pt>
                <c:pt idx="787">
                  <c:v>2.6759166666666667E-3</c:v>
                </c:pt>
                <c:pt idx="788">
                  <c:v>3.7455000000000001E-3</c:v>
                </c:pt>
                <c:pt idx="789">
                  <c:v>4.0033055555555551E-3</c:v>
                </c:pt>
                <c:pt idx="790">
                  <c:v>4.6561111111111117E-3</c:v>
                </c:pt>
                <c:pt idx="791">
                  <c:v>2.3468611111111112E-3</c:v>
                </c:pt>
                <c:pt idx="792">
                  <c:v>2.9519999999999993E-3</c:v>
                </c:pt>
                <c:pt idx="793">
                  <c:v>3.0728611111111113E-3</c:v>
                </c:pt>
                <c:pt idx="794">
                  <c:v>2.7926111111111112E-3</c:v>
                </c:pt>
                <c:pt idx="795">
                  <c:v>4.8325277777777776E-3</c:v>
                </c:pt>
                <c:pt idx="796">
                  <c:v>5.5613333333333339E-3</c:v>
                </c:pt>
                <c:pt idx="797">
                  <c:v>6.5940277777777776E-3</c:v>
                </c:pt>
                <c:pt idx="798">
                  <c:v>2.496472222222222E-3</c:v>
                </c:pt>
                <c:pt idx="799">
                  <c:v>2.4112499999999998E-3</c:v>
                </c:pt>
                <c:pt idx="800">
                  <c:v>4.0511111111111112E-3</c:v>
                </c:pt>
                <c:pt idx="801">
                  <c:v>4.4172222222222217E-3</c:v>
                </c:pt>
                <c:pt idx="802">
                  <c:v>5.4887777777777782E-3</c:v>
                </c:pt>
                <c:pt idx="803">
                  <c:v>5.5815555555555557E-3</c:v>
                </c:pt>
                <c:pt idx="804">
                  <c:v>5.5465277777777778E-3</c:v>
                </c:pt>
                <c:pt idx="805">
                  <c:v>3.2137777777777781E-3</c:v>
                </c:pt>
                <c:pt idx="806">
                  <c:v>2.9866944444444446E-3</c:v>
                </c:pt>
                <c:pt idx="807">
                  <c:v>3.1119722222222221E-3</c:v>
                </c:pt>
                <c:pt idx="808">
                  <c:v>4.0711388888888889E-3</c:v>
                </c:pt>
                <c:pt idx="809">
                  <c:v>5.2877222222222223E-3</c:v>
                </c:pt>
                <c:pt idx="810">
                  <c:v>5.7086666666666666E-3</c:v>
                </c:pt>
                <c:pt idx="811">
                  <c:v>5.6507222222222228E-3</c:v>
                </c:pt>
                <c:pt idx="812">
                  <c:v>1.8147089947089948E-3</c:v>
                </c:pt>
                <c:pt idx="813">
                  <c:v>1.4947883597883598E-3</c:v>
                </c:pt>
                <c:pt idx="814">
                  <c:v>2.3997883597883596E-3</c:v>
                </c:pt>
                <c:pt idx="815">
                  <c:v>2.0576984126984129E-3</c:v>
                </c:pt>
                <c:pt idx="816">
                  <c:v>2.7460582010582005E-3</c:v>
                </c:pt>
                <c:pt idx="817">
                  <c:v>3.1981481481481483E-3</c:v>
                </c:pt>
                <c:pt idx="818">
                  <c:v>3.6105555555555557E-3</c:v>
                </c:pt>
                <c:pt idx="819">
                  <c:v>1.69505291005291E-3</c:v>
                </c:pt>
                <c:pt idx="820">
                  <c:v>1.9801058201058203E-3</c:v>
                </c:pt>
                <c:pt idx="821">
                  <c:v>2.3162433862433862E-3</c:v>
                </c:pt>
                <c:pt idx="822">
                  <c:v>2.094973544973545E-3</c:v>
                </c:pt>
                <c:pt idx="823">
                  <c:v>3.5354761904761904E-3</c:v>
                </c:pt>
                <c:pt idx="824">
                  <c:v>4.203597883597884E-3</c:v>
                </c:pt>
                <c:pt idx="825">
                  <c:v>5.5703439153439145E-3</c:v>
                </c:pt>
                <c:pt idx="826">
                  <c:v>1.7768518518518519E-3</c:v>
                </c:pt>
                <c:pt idx="827">
                  <c:v>1.7777777777777776E-3</c:v>
                </c:pt>
                <c:pt idx="828">
                  <c:v>2.9434920634920638E-3</c:v>
                </c:pt>
                <c:pt idx="829">
                  <c:v>3.1299206349206352E-3</c:v>
                </c:pt>
                <c:pt idx="830">
                  <c:v>4.3314550264550271E-3</c:v>
                </c:pt>
                <c:pt idx="831">
                  <c:v>4.3683333333333326E-3</c:v>
                </c:pt>
                <c:pt idx="832">
                  <c:v>4.6478571428571428E-3</c:v>
                </c:pt>
                <c:pt idx="833">
                  <c:v>2.0537830687830686E-3</c:v>
                </c:pt>
                <c:pt idx="834">
                  <c:v>1.9958465608465609E-3</c:v>
                </c:pt>
                <c:pt idx="835">
                  <c:v>2.1829100529100528E-3</c:v>
                </c:pt>
                <c:pt idx="836">
                  <c:v>2.9686507936507937E-3</c:v>
                </c:pt>
                <c:pt idx="837">
                  <c:v>4.1240211640211641E-3</c:v>
                </c:pt>
                <c:pt idx="838">
                  <c:v>4.6697089947089938E-3</c:v>
                </c:pt>
                <c:pt idx="839">
                  <c:v>4.5519841269841274E-3</c:v>
                </c:pt>
                <c:pt idx="840">
                  <c:v>2.3362406015037594E-3</c:v>
                </c:pt>
                <c:pt idx="841">
                  <c:v>1.955538847117794E-3</c:v>
                </c:pt>
                <c:pt idx="842">
                  <c:v>2.8723308270676693E-3</c:v>
                </c:pt>
                <c:pt idx="843">
                  <c:v>2.464260651629073E-3</c:v>
                </c:pt>
                <c:pt idx="844">
                  <c:v>2.960952380952381E-3</c:v>
                </c:pt>
                <c:pt idx="845">
                  <c:v>3.5159899749373433E-3</c:v>
                </c:pt>
                <c:pt idx="846">
                  <c:v>3.8536090225563904E-3</c:v>
                </c:pt>
                <c:pt idx="847">
                  <c:v>2.3529573934837093E-3</c:v>
                </c:pt>
                <c:pt idx="848">
                  <c:v>2.4348370927318296E-3</c:v>
                </c:pt>
                <c:pt idx="849">
                  <c:v>2.7793734335839599E-3</c:v>
                </c:pt>
                <c:pt idx="850">
                  <c:v>2.5216541353383459E-3</c:v>
                </c:pt>
                <c:pt idx="851">
                  <c:v>3.798721804511278E-3</c:v>
                </c:pt>
                <c:pt idx="852">
                  <c:v>4.4326065162907267E-3</c:v>
                </c:pt>
                <c:pt idx="853">
                  <c:v>5.6206015037593982E-3</c:v>
                </c:pt>
                <c:pt idx="854">
                  <c:v>2.3381453634085214E-3</c:v>
                </c:pt>
                <c:pt idx="855">
                  <c:v>2.181779448621554E-3</c:v>
                </c:pt>
                <c:pt idx="856">
                  <c:v>3.2546365914786967E-3</c:v>
                </c:pt>
                <c:pt idx="857">
                  <c:v>3.2753383458646612E-3</c:v>
                </c:pt>
                <c:pt idx="858">
                  <c:v>4.3322807017543864E-3</c:v>
                </c:pt>
                <c:pt idx="859">
                  <c:v>4.4920300751879697E-3</c:v>
                </c:pt>
                <c:pt idx="860">
                  <c:v>4.7784711779448631E-3</c:v>
                </c:pt>
                <c:pt idx="861">
                  <c:v>2.5069674185463661E-3</c:v>
                </c:pt>
                <c:pt idx="862">
                  <c:v>2.4934085213032583E-3</c:v>
                </c:pt>
                <c:pt idx="863">
                  <c:v>2.5728070175438595E-3</c:v>
                </c:pt>
                <c:pt idx="864">
                  <c:v>3.3405764411027564E-3</c:v>
                </c:pt>
                <c:pt idx="865">
                  <c:v>4.1528070175438601E-3</c:v>
                </c:pt>
                <c:pt idx="866">
                  <c:v>4.6740100250626578E-3</c:v>
                </c:pt>
                <c:pt idx="867">
                  <c:v>4.5174185463659148E-3</c:v>
                </c:pt>
                <c:pt idx="868">
                  <c:v>5.0692696629213484E-3</c:v>
                </c:pt>
                <c:pt idx="869">
                  <c:v>4.5389887640449435E-3</c:v>
                </c:pt>
                <c:pt idx="870">
                  <c:v>5.9788764044943809E-3</c:v>
                </c:pt>
                <c:pt idx="871">
                  <c:v>5.9213483146067407E-3</c:v>
                </c:pt>
                <c:pt idx="872">
                  <c:v>7.1283707865168544E-3</c:v>
                </c:pt>
                <c:pt idx="873">
                  <c:v>7.5885393258426966E-3</c:v>
                </c:pt>
                <c:pt idx="874">
                  <c:v>8.3516853932584286E-3</c:v>
                </c:pt>
                <c:pt idx="875">
                  <c:v>7.3628089887640439E-3</c:v>
                </c:pt>
                <c:pt idx="876">
                  <c:v>6.4111235955056174E-3</c:v>
                </c:pt>
                <c:pt idx="877">
                  <c:v>7.0525280898876405E-3</c:v>
                </c:pt>
                <c:pt idx="878">
                  <c:v>7.7704494382022475E-3</c:v>
                </c:pt>
                <c:pt idx="879">
                  <c:v>8.5201685393258425E-3</c:v>
                </c:pt>
                <c:pt idx="880">
                  <c:v>8.6443258426966291E-3</c:v>
                </c:pt>
                <c:pt idx="881">
                  <c:v>7.0866292134831475E-3</c:v>
                </c:pt>
                <c:pt idx="882">
                  <c:v>4.8320786516853932E-3</c:v>
                </c:pt>
                <c:pt idx="883">
                  <c:v>5.2681460674157297E-3</c:v>
                </c:pt>
                <c:pt idx="884">
                  <c:v>5.44752808988764E-3</c:v>
                </c:pt>
                <c:pt idx="885">
                  <c:v>6.5524719101123594E-3</c:v>
                </c:pt>
                <c:pt idx="886">
                  <c:v>7.5349999999999992E-3</c:v>
                </c:pt>
                <c:pt idx="887">
                  <c:v>8.4489325842696614E-3</c:v>
                </c:pt>
                <c:pt idx="888">
                  <c:v>8.9460674157303376E-3</c:v>
                </c:pt>
                <c:pt idx="889">
                  <c:v>7.1864044943820227E-3</c:v>
                </c:pt>
                <c:pt idx="890">
                  <c:v>7.5588202247191009E-3</c:v>
                </c:pt>
                <c:pt idx="891">
                  <c:v>7.3143820224719101E-3</c:v>
                </c:pt>
                <c:pt idx="892">
                  <c:v>7.3645505617977534E-3</c:v>
                </c:pt>
                <c:pt idx="893">
                  <c:v>7.8292696629213478E-3</c:v>
                </c:pt>
                <c:pt idx="894">
                  <c:v>8.7918539325842707E-3</c:v>
                </c:pt>
                <c:pt idx="895">
                  <c:v>8.0113483146067414E-3</c:v>
                </c:pt>
                <c:pt idx="896">
                  <c:v>6.1124157303370794E-3</c:v>
                </c:pt>
                <c:pt idx="897">
                  <c:v>6.0898876404494387E-3</c:v>
                </c:pt>
                <c:pt idx="898">
                  <c:v>5.8648876404494375E-3</c:v>
                </c:pt>
                <c:pt idx="899">
                  <c:v>7.319887640449438E-3</c:v>
                </c:pt>
                <c:pt idx="900">
                  <c:v>8.1341573033707863E-3</c:v>
                </c:pt>
                <c:pt idx="901">
                  <c:v>8.2848876404494377E-3</c:v>
                </c:pt>
                <c:pt idx="902">
                  <c:v>9.1044943820224721E-3</c:v>
                </c:pt>
                <c:pt idx="903">
                  <c:v>8.0282584269662921E-3</c:v>
                </c:pt>
                <c:pt idx="904">
                  <c:v>7.8369101123595512E-3</c:v>
                </c:pt>
                <c:pt idx="905">
                  <c:v>7.7221910112359547E-3</c:v>
                </c:pt>
                <c:pt idx="906">
                  <c:v>8.3153932584269664E-3</c:v>
                </c:pt>
                <c:pt idx="907">
                  <c:v>7.7243258426966293E-3</c:v>
                </c:pt>
                <c:pt idx="908">
                  <c:v>9.0911235955056183E-3</c:v>
                </c:pt>
                <c:pt idx="909">
                  <c:v>8.2894382022471909E-3</c:v>
                </c:pt>
                <c:pt idx="910">
                  <c:v>5.9552808988764042E-3</c:v>
                </c:pt>
                <c:pt idx="911">
                  <c:v>6.2995505617977517E-3</c:v>
                </c:pt>
                <c:pt idx="912">
                  <c:v>6.4147752808988772E-3</c:v>
                </c:pt>
                <c:pt idx="913">
                  <c:v>7.4345505617977531E-3</c:v>
                </c:pt>
                <c:pt idx="914">
                  <c:v>7.8442134831460675E-3</c:v>
                </c:pt>
                <c:pt idx="915">
                  <c:v>8.7055617977528088E-3</c:v>
                </c:pt>
                <c:pt idx="916">
                  <c:v>9.2107865168539332E-3</c:v>
                </c:pt>
                <c:pt idx="917">
                  <c:v>7.9792134831460672E-3</c:v>
                </c:pt>
                <c:pt idx="918">
                  <c:v>8.5872471910112356E-3</c:v>
                </c:pt>
                <c:pt idx="919">
                  <c:v>8.4586516853932588E-3</c:v>
                </c:pt>
                <c:pt idx="920">
                  <c:v>7.9578651685393263E-3</c:v>
                </c:pt>
                <c:pt idx="921">
                  <c:v>8.314943820224718E-3</c:v>
                </c:pt>
                <c:pt idx="922">
                  <c:v>8.9285955056179773E-3</c:v>
                </c:pt>
                <c:pt idx="923">
                  <c:v>8.510674157303371E-3</c:v>
                </c:pt>
                <c:pt idx="924">
                  <c:v>4.2382222222222222E-3</c:v>
                </c:pt>
                <c:pt idx="925">
                  <c:v>3.1322222222222229E-3</c:v>
                </c:pt>
                <c:pt idx="926">
                  <c:v>4.5241666666666659E-3</c:v>
                </c:pt>
                <c:pt idx="927">
                  <c:v>5.5620555555555562E-3</c:v>
                </c:pt>
                <c:pt idx="928">
                  <c:v>6.0401111111111107E-3</c:v>
                </c:pt>
                <c:pt idx="929">
                  <c:v>5.7293888888888889E-3</c:v>
                </c:pt>
                <c:pt idx="930">
                  <c:v>6.6363888888888887E-3</c:v>
                </c:pt>
                <c:pt idx="931">
                  <c:v>5.4859444444444452E-3</c:v>
                </c:pt>
                <c:pt idx="932">
                  <c:v>6.4958333333333326E-3</c:v>
                </c:pt>
                <c:pt idx="933">
                  <c:v>6.3654444444444435E-3</c:v>
                </c:pt>
                <c:pt idx="934">
                  <c:v>5.2325555555555554E-3</c:v>
                </c:pt>
                <c:pt idx="935">
                  <c:v>5.435722222222222E-3</c:v>
                </c:pt>
                <c:pt idx="936">
                  <c:v>8.3112777777777768E-3</c:v>
                </c:pt>
                <c:pt idx="937">
                  <c:v>6.1069444444444444E-3</c:v>
                </c:pt>
                <c:pt idx="938">
                  <c:v>4.390388888888889E-3</c:v>
                </c:pt>
                <c:pt idx="939">
                  <c:v>3.8086111111111111E-3</c:v>
                </c:pt>
                <c:pt idx="940">
                  <c:v>4.921333333333334E-3</c:v>
                </c:pt>
                <c:pt idx="941">
                  <c:v>5.5493888888888884E-3</c:v>
                </c:pt>
                <c:pt idx="942">
                  <c:v>6.9988888888888887E-3</c:v>
                </c:pt>
                <c:pt idx="943">
                  <c:v>7.0644999999999996E-3</c:v>
                </c:pt>
                <c:pt idx="944">
                  <c:v>8.3431111111111102E-3</c:v>
                </c:pt>
                <c:pt idx="945">
                  <c:v>5.8846111111111104E-3</c:v>
                </c:pt>
                <c:pt idx="946">
                  <c:v>7.1280555555555541E-3</c:v>
                </c:pt>
                <c:pt idx="947">
                  <c:v>5.992944444444444E-3</c:v>
                </c:pt>
                <c:pt idx="948">
                  <c:v>4.8858888888888884E-3</c:v>
                </c:pt>
                <c:pt idx="949">
                  <c:v>5.5081666666666673E-3</c:v>
                </c:pt>
                <c:pt idx="950">
                  <c:v>6.8399444444444445E-3</c:v>
                </c:pt>
                <c:pt idx="951">
                  <c:v>6.1824444444444444E-3</c:v>
                </c:pt>
                <c:pt idx="952">
                  <c:v>3.9280555555555553E-3</c:v>
                </c:pt>
                <c:pt idx="953">
                  <c:v>4.935888888888889E-3</c:v>
                </c:pt>
                <c:pt idx="954">
                  <c:v>4.5095555555555557E-3</c:v>
                </c:pt>
                <c:pt idx="955">
                  <c:v>6.471888888888889E-3</c:v>
                </c:pt>
                <c:pt idx="956">
                  <c:v>6.915888888888889E-3</c:v>
                </c:pt>
                <c:pt idx="957">
                  <c:v>5.4416666666666667E-3</c:v>
                </c:pt>
                <c:pt idx="958">
                  <c:v>6.9116666666666667E-3</c:v>
                </c:pt>
                <c:pt idx="959">
                  <c:v>6.6505000000000002E-3</c:v>
                </c:pt>
                <c:pt idx="960">
                  <c:v>6.2498333333333338E-3</c:v>
                </c:pt>
                <c:pt idx="961">
                  <c:v>7.098944444444445E-3</c:v>
                </c:pt>
                <c:pt idx="962">
                  <c:v>6.0431666666666663E-3</c:v>
                </c:pt>
                <c:pt idx="963">
                  <c:v>6.6417777777777786E-3</c:v>
                </c:pt>
                <c:pt idx="964">
                  <c:v>6.7264999999999998E-3</c:v>
                </c:pt>
                <c:pt idx="965">
                  <c:v>6.5246111111111112E-3</c:v>
                </c:pt>
                <c:pt idx="966">
                  <c:v>3.8198888888888887E-3</c:v>
                </c:pt>
                <c:pt idx="967">
                  <c:v>4.5855000000000002E-3</c:v>
                </c:pt>
                <c:pt idx="968">
                  <c:v>5.7403333333333334E-3</c:v>
                </c:pt>
                <c:pt idx="969">
                  <c:v>6.3148888888888898E-3</c:v>
                </c:pt>
                <c:pt idx="970">
                  <c:v>5.8620555555555552E-3</c:v>
                </c:pt>
                <c:pt idx="971">
                  <c:v>5.3767222222222228E-3</c:v>
                </c:pt>
                <c:pt idx="972">
                  <c:v>6.5613333333333322E-3</c:v>
                </c:pt>
                <c:pt idx="973">
                  <c:v>6.2142777777777778E-3</c:v>
                </c:pt>
                <c:pt idx="974">
                  <c:v>6.13638888888889E-3</c:v>
                </c:pt>
                <c:pt idx="975">
                  <c:v>4.9515555555555563E-3</c:v>
                </c:pt>
                <c:pt idx="976">
                  <c:v>5.418944444444445E-3</c:v>
                </c:pt>
                <c:pt idx="977">
                  <c:v>6.2410555555555561E-3</c:v>
                </c:pt>
                <c:pt idx="978">
                  <c:v>6.8874444444444434E-3</c:v>
                </c:pt>
                <c:pt idx="979">
                  <c:v>6.2059444444444445E-3</c:v>
                </c:pt>
                <c:pt idx="980">
                  <c:v>3.7338202247191011E-3</c:v>
                </c:pt>
                <c:pt idx="981">
                  <c:v>3.2614044943820226E-3</c:v>
                </c:pt>
                <c:pt idx="982">
                  <c:v>4.0737640449438209E-3</c:v>
                </c:pt>
                <c:pt idx="983">
                  <c:v>4.03623595505618E-3</c:v>
                </c:pt>
                <c:pt idx="984">
                  <c:v>4.0175842696629216E-3</c:v>
                </c:pt>
                <c:pt idx="985">
                  <c:v>4.4052808988764049E-3</c:v>
                </c:pt>
                <c:pt idx="986">
                  <c:v>3.8169662921348308E-3</c:v>
                </c:pt>
                <c:pt idx="987">
                  <c:v>2.3885955056179775E-3</c:v>
                </c:pt>
                <c:pt idx="988">
                  <c:v>4.0387640449438206E-3</c:v>
                </c:pt>
                <c:pt idx="989">
                  <c:v>4.4972471910112366E-3</c:v>
                </c:pt>
                <c:pt idx="990">
                  <c:v>4.2625280898876397E-3</c:v>
                </c:pt>
                <c:pt idx="991">
                  <c:v>4.0746067415730336E-3</c:v>
                </c:pt>
                <c:pt idx="992">
                  <c:v>4.908089887640449E-3</c:v>
                </c:pt>
                <c:pt idx="993">
                  <c:v>3.4659550561797754E-3</c:v>
                </c:pt>
                <c:pt idx="994">
                  <c:v>3.9492134831460675E-3</c:v>
                </c:pt>
                <c:pt idx="995">
                  <c:v>3.3051685393258425E-3</c:v>
                </c:pt>
                <c:pt idx="996">
                  <c:v>4.443202247191011E-3</c:v>
                </c:pt>
                <c:pt idx="997">
                  <c:v>3.5511235955056181E-3</c:v>
                </c:pt>
                <c:pt idx="998">
                  <c:v>3.5842696629213482E-3</c:v>
                </c:pt>
                <c:pt idx="999">
                  <c:v>3.2100561797752812E-3</c:v>
                </c:pt>
                <c:pt idx="1000">
                  <c:v>3.863539325842697E-3</c:v>
                </c:pt>
                <c:pt idx="1001">
                  <c:v>3.5932022471910114E-3</c:v>
                </c:pt>
                <c:pt idx="1002">
                  <c:v>3.562584269662921E-3</c:v>
                </c:pt>
                <c:pt idx="1003">
                  <c:v>3.1283146067415729E-3</c:v>
                </c:pt>
                <c:pt idx="1004">
                  <c:v>4.2169101123595504E-3</c:v>
                </c:pt>
                <c:pt idx="1005">
                  <c:v>3.8484269662921347E-3</c:v>
                </c:pt>
                <c:pt idx="1006">
                  <c:v>2.5723595505617982E-3</c:v>
                </c:pt>
                <c:pt idx="1007">
                  <c:v>4.1438764044943819E-3</c:v>
                </c:pt>
                <c:pt idx="1008">
                  <c:v>4.3119662921348315E-3</c:v>
                </c:pt>
                <c:pt idx="1009">
                  <c:v>4.6594382022471913E-3</c:v>
                </c:pt>
                <c:pt idx="1010">
                  <c:v>4.7324157303370792E-3</c:v>
                </c:pt>
                <c:pt idx="1011">
                  <c:v>4.0138202247191014E-3</c:v>
                </c:pt>
                <c:pt idx="1012">
                  <c:v>2.3505617977528088E-3</c:v>
                </c:pt>
                <c:pt idx="1013">
                  <c:v>3.6853370786516853E-3</c:v>
                </c:pt>
                <c:pt idx="1014">
                  <c:v>2.4731460674157304E-3</c:v>
                </c:pt>
                <c:pt idx="1015">
                  <c:v>4.1364606741573036E-3</c:v>
                </c:pt>
                <c:pt idx="1016">
                  <c:v>3.502303370786517E-3</c:v>
                </c:pt>
                <c:pt idx="1017">
                  <c:v>3.5638202247191015E-3</c:v>
                </c:pt>
                <c:pt idx="1018">
                  <c:v>3.8165730337078652E-3</c:v>
                </c:pt>
                <c:pt idx="1019">
                  <c:v>3.1824719101123593E-3</c:v>
                </c:pt>
                <c:pt idx="1020">
                  <c:v>5.312696629213483E-3</c:v>
                </c:pt>
                <c:pt idx="1021">
                  <c:v>4.5894943820224713E-3</c:v>
                </c:pt>
                <c:pt idx="1022">
                  <c:v>4.2632022471910114E-3</c:v>
                </c:pt>
                <c:pt idx="1023">
                  <c:v>3.5570224719101125E-3</c:v>
                </c:pt>
                <c:pt idx="1024">
                  <c:v>4.4479213483146068E-3</c:v>
                </c:pt>
                <c:pt idx="1025">
                  <c:v>3.7264044943820223E-3</c:v>
                </c:pt>
                <c:pt idx="1026">
                  <c:v>3.4979775280898876E-3</c:v>
                </c:pt>
                <c:pt idx="1027">
                  <c:v>3.4226966292134832E-3</c:v>
                </c:pt>
                <c:pt idx="1028">
                  <c:v>3.4381460674157305E-3</c:v>
                </c:pt>
                <c:pt idx="1029">
                  <c:v>4.0664044943820223E-3</c:v>
                </c:pt>
                <c:pt idx="1030">
                  <c:v>3.5793820224719101E-3</c:v>
                </c:pt>
                <c:pt idx="1031">
                  <c:v>4.5987078651685397E-3</c:v>
                </c:pt>
                <c:pt idx="1032">
                  <c:v>4.8134269662921348E-3</c:v>
                </c:pt>
                <c:pt idx="1033">
                  <c:v>3.444494382022472E-3</c:v>
                </c:pt>
                <c:pt idx="1034">
                  <c:v>3.3051685393258425E-3</c:v>
                </c:pt>
                <c:pt idx="1035">
                  <c:v>5.2756179775280895E-3</c:v>
                </c:pt>
                <c:pt idx="1036">
                  <c:v>4.5961842105263157E-3</c:v>
                </c:pt>
                <c:pt idx="1037">
                  <c:v>4.1566447368421048E-3</c:v>
                </c:pt>
                <c:pt idx="1038">
                  <c:v>4.8149342105263159E-3</c:v>
                </c:pt>
                <c:pt idx="1039">
                  <c:v>4.6709868421052634E-3</c:v>
                </c:pt>
                <c:pt idx="1040">
                  <c:v>3.8163815789473685E-3</c:v>
                </c:pt>
                <c:pt idx="1041">
                  <c:v>3.6889473684210525E-3</c:v>
                </c:pt>
                <c:pt idx="1042">
                  <c:v>3.0442763157894734E-3</c:v>
                </c:pt>
                <c:pt idx="1043">
                  <c:v>3.3893421052631576E-3</c:v>
                </c:pt>
                <c:pt idx="1044">
                  <c:v>3.7993421052631578E-3</c:v>
                </c:pt>
                <c:pt idx="1045">
                  <c:v>3.8480263157894736E-3</c:v>
                </c:pt>
                <c:pt idx="1046">
                  <c:v>3.6049342105263153E-3</c:v>
                </c:pt>
                <c:pt idx="1047">
                  <c:v>3.390657894736842E-3</c:v>
                </c:pt>
                <c:pt idx="1048">
                  <c:v>3.2866447368421052E-3</c:v>
                </c:pt>
                <c:pt idx="1049">
                  <c:v>3.7684868421052633E-3</c:v>
                </c:pt>
                <c:pt idx="1050">
                  <c:v>4.4771052631578951E-3</c:v>
                </c:pt>
                <c:pt idx="1051">
                  <c:v>4.818026315789474E-3</c:v>
                </c:pt>
                <c:pt idx="1052">
                  <c:v>4.5228289473684211E-3</c:v>
                </c:pt>
                <c:pt idx="1053">
                  <c:v>5.1850000000000004E-3</c:v>
                </c:pt>
                <c:pt idx="1054">
                  <c:v>4.1728947368421046E-3</c:v>
                </c:pt>
                <c:pt idx="1055">
                  <c:v>3.07625E-3</c:v>
                </c:pt>
                <c:pt idx="1056">
                  <c:v>2.8936842105263157E-3</c:v>
                </c:pt>
                <c:pt idx="1057">
                  <c:v>3.5586184210526315E-3</c:v>
                </c:pt>
                <c:pt idx="1058">
                  <c:v>3.2736184210526318E-3</c:v>
                </c:pt>
                <c:pt idx="1059">
                  <c:v>3.6854605263157893E-3</c:v>
                </c:pt>
                <c:pt idx="1060">
                  <c:v>3.4907894736842101E-3</c:v>
                </c:pt>
                <c:pt idx="1061">
                  <c:v>2.9083552631578948E-3</c:v>
                </c:pt>
                <c:pt idx="1062">
                  <c:v>2.8460526315789471E-3</c:v>
                </c:pt>
                <c:pt idx="1063">
                  <c:v>2.984013157894737E-3</c:v>
                </c:pt>
                <c:pt idx="1064">
                  <c:v>4.5278947368421049E-3</c:v>
                </c:pt>
                <c:pt idx="1065">
                  <c:v>4.470065789473684E-3</c:v>
                </c:pt>
                <c:pt idx="1066">
                  <c:v>4.0026315789473688E-3</c:v>
                </c:pt>
                <c:pt idx="1067">
                  <c:v>4.057894736842105E-3</c:v>
                </c:pt>
                <c:pt idx="1068">
                  <c:v>3.660065789473684E-3</c:v>
                </c:pt>
                <c:pt idx="1069">
                  <c:v>3.4689473684210523E-3</c:v>
                </c:pt>
                <c:pt idx="1070">
                  <c:v>3.0476973684210526E-3</c:v>
                </c:pt>
                <c:pt idx="1071">
                  <c:v>3.1559868421052631E-3</c:v>
                </c:pt>
                <c:pt idx="1072">
                  <c:v>3.6164473684210524E-3</c:v>
                </c:pt>
                <c:pt idx="1073">
                  <c:v>3.3674999999999998E-3</c:v>
                </c:pt>
                <c:pt idx="1074">
                  <c:v>3.0456578947368421E-3</c:v>
                </c:pt>
                <c:pt idx="1075">
                  <c:v>3.4422368421052631E-3</c:v>
                </c:pt>
                <c:pt idx="1076">
                  <c:v>3.151644736842105E-3</c:v>
                </c:pt>
                <c:pt idx="1077">
                  <c:v>4.1312500000000004E-3</c:v>
                </c:pt>
                <c:pt idx="1078">
                  <c:v>4.6033552631578947E-3</c:v>
                </c:pt>
                <c:pt idx="1079">
                  <c:v>4.2783552631578941E-3</c:v>
                </c:pt>
                <c:pt idx="1080">
                  <c:v>4.3773026315789476E-3</c:v>
                </c:pt>
                <c:pt idx="1081">
                  <c:v>3.9404605263157902E-3</c:v>
                </c:pt>
                <c:pt idx="1082">
                  <c:v>4.112434210526315E-3</c:v>
                </c:pt>
                <c:pt idx="1083">
                  <c:v>3.4650657894736842E-3</c:v>
                </c:pt>
                <c:pt idx="1084">
                  <c:v>3.4084868421052628E-3</c:v>
                </c:pt>
                <c:pt idx="1085">
                  <c:v>3.9536184210526319E-3</c:v>
                </c:pt>
                <c:pt idx="1086">
                  <c:v>3.82453947368421E-3</c:v>
                </c:pt>
                <c:pt idx="1087">
                  <c:v>3.5537500000000001E-3</c:v>
                </c:pt>
                <c:pt idx="1088">
                  <c:v>4.1875000000000002E-3</c:v>
                </c:pt>
                <c:pt idx="1089">
                  <c:v>3.7205921052631576E-3</c:v>
                </c:pt>
                <c:pt idx="1090">
                  <c:v>3.3541447368421054E-3</c:v>
                </c:pt>
                <c:pt idx="1091">
                  <c:v>3.8948026315789469E-3</c:v>
                </c:pt>
                <c:pt idx="1092">
                  <c:v>3.619207920792079E-3</c:v>
                </c:pt>
                <c:pt idx="1093">
                  <c:v>3.2519306930693069E-3</c:v>
                </c:pt>
                <c:pt idx="1094">
                  <c:v>3.0867326732673269E-3</c:v>
                </c:pt>
                <c:pt idx="1095">
                  <c:v>3.183910891089109E-3</c:v>
                </c:pt>
                <c:pt idx="1096">
                  <c:v>3.7874752475247526E-3</c:v>
                </c:pt>
                <c:pt idx="1097">
                  <c:v>4.6728217821782178E-3</c:v>
                </c:pt>
                <c:pt idx="1098">
                  <c:v>3.5209900990099009E-3</c:v>
                </c:pt>
                <c:pt idx="1099">
                  <c:v>3.4242079207920792E-3</c:v>
                </c:pt>
                <c:pt idx="1100">
                  <c:v>3.2164356435643569E-3</c:v>
                </c:pt>
                <c:pt idx="1101">
                  <c:v>3.218118811881188E-3</c:v>
                </c:pt>
                <c:pt idx="1102">
                  <c:v>3.9126237623762373E-3</c:v>
                </c:pt>
                <c:pt idx="1103">
                  <c:v>2.7115346534653468E-3</c:v>
                </c:pt>
                <c:pt idx="1104">
                  <c:v>3.356287128712871E-3</c:v>
                </c:pt>
                <c:pt idx="1105">
                  <c:v>3.4038613861386144E-3</c:v>
                </c:pt>
                <c:pt idx="1106">
                  <c:v>3.4442574257425745E-3</c:v>
                </c:pt>
                <c:pt idx="1107">
                  <c:v>5.6684158415841596E-3</c:v>
                </c:pt>
                <c:pt idx="1108">
                  <c:v>4.7681188118811882E-3</c:v>
                </c:pt>
                <c:pt idx="1109">
                  <c:v>4.1850495049504952E-3</c:v>
                </c:pt>
                <c:pt idx="1110">
                  <c:v>4.8006435643564351E-3</c:v>
                </c:pt>
                <c:pt idx="1111">
                  <c:v>4.2632178217821785E-3</c:v>
                </c:pt>
                <c:pt idx="1112">
                  <c:v>5.636633663366337E-3</c:v>
                </c:pt>
                <c:pt idx="1113">
                  <c:v>5.0085643564356432E-3</c:v>
                </c:pt>
                <c:pt idx="1114">
                  <c:v>5.0383168316831678E-3</c:v>
                </c:pt>
                <c:pt idx="1115">
                  <c:v>5.0899009900990094E-3</c:v>
                </c:pt>
                <c:pt idx="1116">
                  <c:v>4.2726237623762374E-3</c:v>
                </c:pt>
                <c:pt idx="1117">
                  <c:v>4.9838118811881193E-3</c:v>
                </c:pt>
                <c:pt idx="1118">
                  <c:v>4.7045544554455447E-3</c:v>
                </c:pt>
                <c:pt idx="1119">
                  <c:v>4.7779207920792075E-3</c:v>
                </c:pt>
                <c:pt idx="1120">
                  <c:v>5.0979702970297032E-3</c:v>
                </c:pt>
                <c:pt idx="1121">
                  <c:v>4.8081188118811883E-3</c:v>
                </c:pt>
                <c:pt idx="1122">
                  <c:v>4.6825742574257432E-3</c:v>
                </c:pt>
                <c:pt idx="1123">
                  <c:v>5.243366336633663E-3</c:v>
                </c:pt>
                <c:pt idx="1124">
                  <c:v>4.0972277227722771E-3</c:v>
                </c:pt>
                <c:pt idx="1125">
                  <c:v>3.0997029702970291E-3</c:v>
                </c:pt>
                <c:pt idx="1126">
                  <c:v>4.9194059405940592E-3</c:v>
                </c:pt>
                <c:pt idx="1127">
                  <c:v>4.2163366336633668E-3</c:v>
                </c:pt>
                <c:pt idx="1128">
                  <c:v>4.341089108910891E-3</c:v>
                </c:pt>
                <c:pt idx="1129">
                  <c:v>4.2406435643564354E-3</c:v>
                </c:pt>
                <c:pt idx="1130">
                  <c:v>4.3717326732673261E-3</c:v>
                </c:pt>
                <c:pt idx="1131">
                  <c:v>5.3568811881188122E-3</c:v>
                </c:pt>
                <c:pt idx="1132">
                  <c:v>4.35509900990099E-3</c:v>
                </c:pt>
                <c:pt idx="1133">
                  <c:v>4.7761386138613863E-3</c:v>
                </c:pt>
                <c:pt idx="1134">
                  <c:v>4.1451485148514856E-3</c:v>
                </c:pt>
                <c:pt idx="1135">
                  <c:v>3.7735148514851484E-3</c:v>
                </c:pt>
                <c:pt idx="1136">
                  <c:v>3.8109900990099007E-3</c:v>
                </c:pt>
                <c:pt idx="1137">
                  <c:v>3.7081188118811884E-3</c:v>
                </c:pt>
                <c:pt idx="1138">
                  <c:v>2.7625247524752476E-3</c:v>
                </c:pt>
                <c:pt idx="1139">
                  <c:v>4.05980198019802E-3</c:v>
                </c:pt>
                <c:pt idx="1140">
                  <c:v>3.9551980198019804E-3</c:v>
                </c:pt>
                <c:pt idx="1141">
                  <c:v>5.3343069306930691E-3</c:v>
                </c:pt>
                <c:pt idx="1142">
                  <c:v>3.923861386138614E-3</c:v>
                </c:pt>
                <c:pt idx="1143">
                  <c:v>3.7436633663366337E-3</c:v>
                </c:pt>
                <c:pt idx="1144">
                  <c:v>4.376435643564356E-3</c:v>
                </c:pt>
                <c:pt idx="1145">
                  <c:v>3.7917326732673268E-3</c:v>
                </c:pt>
                <c:pt idx="1146">
                  <c:v>4.0572772277227727E-3</c:v>
                </c:pt>
                <c:pt idx="1147">
                  <c:v>4.4485148514851486E-3</c:v>
                </c:pt>
                <c:pt idx="1148">
                  <c:v>4.8053797468354427E-3</c:v>
                </c:pt>
                <c:pt idx="1149">
                  <c:v>3.2525316455696202E-3</c:v>
                </c:pt>
                <c:pt idx="1150">
                  <c:v>6.2992405063291134E-3</c:v>
                </c:pt>
                <c:pt idx="1151">
                  <c:v>4.5749367088607591E-3</c:v>
                </c:pt>
                <c:pt idx="1152">
                  <c:v>6.551708860759493E-3</c:v>
                </c:pt>
                <c:pt idx="1153">
                  <c:v>6.6249367088607597E-3</c:v>
                </c:pt>
                <c:pt idx="1154">
                  <c:v>6.0898101265822787E-3</c:v>
                </c:pt>
                <c:pt idx="1155">
                  <c:v>4.6497468354430383E-3</c:v>
                </c:pt>
                <c:pt idx="1156">
                  <c:v>6.165569620253164E-3</c:v>
                </c:pt>
                <c:pt idx="1157">
                  <c:v>6.9042405063291139E-3</c:v>
                </c:pt>
                <c:pt idx="1158">
                  <c:v>6.5005696202531651E-3</c:v>
                </c:pt>
                <c:pt idx="1159">
                  <c:v>6.3658227848101268E-3</c:v>
                </c:pt>
                <c:pt idx="1160">
                  <c:v>6.5503797468354419E-3</c:v>
                </c:pt>
                <c:pt idx="1161">
                  <c:v>6.6489873417721517E-3</c:v>
                </c:pt>
                <c:pt idx="1162">
                  <c:v>4.9347468354430379E-3</c:v>
                </c:pt>
                <c:pt idx="1163">
                  <c:v>6.3138607594936703E-3</c:v>
                </c:pt>
                <c:pt idx="1164">
                  <c:v>6.0022151898734182E-3</c:v>
                </c:pt>
                <c:pt idx="1165">
                  <c:v>6.3003797468354434E-3</c:v>
                </c:pt>
                <c:pt idx="1166">
                  <c:v>7.2478481012658242E-3</c:v>
                </c:pt>
                <c:pt idx="1167">
                  <c:v>5.9949367088607593E-3</c:v>
                </c:pt>
                <c:pt idx="1168">
                  <c:v>5.7200632911392404E-3</c:v>
                </c:pt>
                <c:pt idx="1169">
                  <c:v>4.7534177215189872E-3</c:v>
                </c:pt>
                <c:pt idx="1170">
                  <c:v>6.1280379746835442E-3</c:v>
                </c:pt>
                <c:pt idx="1171">
                  <c:v>7.0519620253164548E-3</c:v>
                </c:pt>
                <c:pt idx="1172">
                  <c:v>6.6366455696202529E-3</c:v>
                </c:pt>
                <c:pt idx="1173">
                  <c:v>6.3162025316455695E-3</c:v>
                </c:pt>
                <c:pt idx="1174">
                  <c:v>5.986392405063292E-3</c:v>
                </c:pt>
                <c:pt idx="1175">
                  <c:v>6.079620253164557E-3</c:v>
                </c:pt>
                <c:pt idx="1176">
                  <c:v>4.8633544303797469E-3</c:v>
                </c:pt>
                <c:pt idx="1177">
                  <c:v>5.7391772151898736E-3</c:v>
                </c:pt>
                <c:pt idx="1178">
                  <c:v>6.284303797468355E-3</c:v>
                </c:pt>
                <c:pt idx="1179">
                  <c:v>5.5760759493670891E-3</c:v>
                </c:pt>
                <c:pt idx="1180">
                  <c:v>7.4655063291139247E-3</c:v>
                </c:pt>
                <c:pt idx="1181">
                  <c:v>6.3544303797468359E-3</c:v>
                </c:pt>
                <c:pt idx="1182">
                  <c:v>5.8776582278481015E-3</c:v>
                </c:pt>
                <c:pt idx="1183">
                  <c:v>4.4803164556962028E-3</c:v>
                </c:pt>
                <c:pt idx="1184">
                  <c:v>6.4767721518987345E-3</c:v>
                </c:pt>
                <c:pt idx="1185">
                  <c:v>6.764746835443038E-3</c:v>
                </c:pt>
                <c:pt idx="1186">
                  <c:v>6.5184177215189881E-3</c:v>
                </c:pt>
                <c:pt idx="1187">
                  <c:v>6.6270253164556975E-3</c:v>
                </c:pt>
                <c:pt idx="1188">
                  <c:v>6.6197468354430395E-3</c:v>
                </c:pt>
                <c:pt idx="1189">
                  <c:v>6.8012025316455688E-3</c:v>
                </c:pt>
                <c:pt idx="1190">
                  <c:v>5.3165822784810128E-3</c:v>
                </c:pt>
                <c:pt idx="1191">
                  <c:v>5.9854430379746833E-3</c:v>
                </c:pt>
                <c:pt idx="1192">
                  <c:v>6.465822784810127E-3</c:v>
                </c:pt>
                <c:pt idx="1193">
                  <c:v>6.5648734177215194E-3</c:v>
                </c:pt>
                <c:pt idx="1194">
                  <c:v>7.3251898734177203E-3</c:v>
                </c:pt>
                <c:pt idx="1195">
                  <c:v>7.1289873417721512E-3</c:v>
                </c:pt>
                <c:pt idx="1196">
                  <c:v>6.9053797468354439E-3</c:v>
                </c:pt>
                <c:pt idx="1197">
                  <c:v>5.477215189873417E-3</c:v>
                </c:pt>
                <c:pt idx="1198">
                  <c:v>7.0281012658227858E-3</c:v>
                </c:pt>
                <c:pt idx="1199">
                  <c:v>7.0946835443037974E-3</c:v>
                </c:pt>
                <c:pt idx="1200">
                  <c:v>7.2212025316455708E-3</c:v>
                </c:pt>
                <c:pt idx="1201">
                  <c:v>7.0387341772151901E-3</c:v>
                </c:pt>
                <c:pt idx="1202">
                  <c:v>6.9860759493670897E-3</c:v>
                </c:pt>
                <c:pt idx="1203">
                  <c:v>6.7947468354430376E-3</c:v>
                </c:pt>
                <c:pt idx="1204">
                  <c:v>2.9332738095238097E-3</c:v>
                </c:pt>
                <c:pt idx="1205">
                  <c:v>2.7239880952380953E-3</c:v>
                </c:pt>
                <c:pt idx="1206">
                  <c:v>2.7304166666666666E-3</c:v>
                </c:pt>
                <c:pt idx="1207">
                  <c:v>2.8192857142857138E-3</c:v>
                </c:pt>
                <c:pt idx="1208">
                  <c:v>3.0758333333333332E-3</c:v>
                </c:pt>
                <c:pt idx="1209">
                  <c:v>2.7652976190476195E-3</c:v>
                </c:pt>
                <c:pt idx="1210">
                  <c:v>3.0355952380952378E-3</c:v>
                </c:pt>
                <c:pt idx="1211">
                  <c:v>2.7444642857142854E-3</c:v>
                </c:pt>
                <c:pt idx="1212">
                  <c:v>2.9571428571428574E-3</c:v>
                </c:pt>
                <c:pt idx="1213">
                  <c:v>3.0744047619047617E-3</c:v>
                </c:pt>
                <c:pt idx="1214">
                  <c:v>2.9289880952380952E-3</c:v>
                </c:pt>
                <c:pt idx="1215">
                  <c:v>2.9844047619047623E-3</c:v>
                </c:pt>
                <c:pt idx="1216">
                  <c:v>2.9127976190476187E-3</c:v>
                </c:pt>
                <c:pt idx="1217">
                  <c:v>2.8620833333333332E-3</c:v>
                </c:pt>
                <c:pt idx="1218">
                  <c:v>3.7004166666666665E-3</c:v>
                </c:pt>
                <c:pt idx="1219">
                  <c:v>3.6214285714285719E-3</c:v>
                </c:pt>
                <c:pt idx="1220">
                  <c:v>3.3026785714285719E-3</c:v>
                </c:pt>
                <c:pt idx="1221">
                  <c:v>3.1865476190476192E-3</c:v>
                </c:pt>
                <c:pt idx="1222">
                  <c:v>3.3625595238095237E-3</c:v>
                </c:pt>
                <c:pt idx="1223">
                  <c:v>3.8781547619047615E-3</c:v>
                </c:pt>
                <c:pt idx="1224">
                  <c:v>3.246071428571428E-3</c:v>
                </c:pt>
                <c:pt idx="1225">
                  <c:v>3.6670238095238097E-3</c:v>
                </c:pt>
                <c:pt idx="1226">
                  <c:v>3.527559523809524E-3</c:v>
                </c:pt>
                <c:pt idx="1227">
                  <c:v>3.6692261904761906E-3</c:v>
                </c:pt>
                <c:pt idx="1228">
                  <c:v>3.6402380952380953E-3</c:v>
                </c:pt>
                <c:pt idx="1229">
                  <c:v>3.495714285714286E-3</c:v>
                </c:pt>
                <c:pt idx="1230">
                  <c:v>3.3457738095238093E-3</c:v>
                </c:pt>
                <c:pt idx="1231">
                  <c:v>3.4569047619047617E-3</c:v>
                </c:pt>
                <c:pt idx="1232">
                  <c:v>4.2305952380952382E-3</c:v>
                </c:pt>
                <c:pt idx="1233">
                  <c:v>4.021547619047619E-3</c:v>
                </c:pt>
                <c:pt idx="1234">
                  <c:v>3.7208928571428575E-3</c:v>
                </c:pt>
                <c:pt idx="1235">
                  <c:v>3.6291666666666668E-3</c:v>
                </c:pt>
                <c:pt idx="1236">
                  <c:v>3.6389285714285716E-3</c:v>
                </c:pt>
                <c:pt idx="1237">
                  <c:v>3.6605357142857143E-3</c:v>
                </c:pt>
                <c:pt idx="1238">
                  <c:v>4.3430952380952388E-3</c:v>
                </c:pt>
                <c:pt idx="1239">
                  <c:v>3.5229166666666664E-3</c:v>
                </c:pt>
                <c:pt idx="1240">
                  <c:v>3.9698214285714285E-3</c:v>
                </c:pt>
                <c:pt idx="1241">
                  <c:v>3.6554761904761903E-3</c:v>
                </c:pt>
                <c:pt idx="1242">
                  <c:v>3.968392857142857E-3</c:v>
                </c:pt>
                <c:pt idx="1243">
                  <c:v>3.8831547619047621E-3</c:v>
                </c:pt>
                <c:pt idx="1244">
                  <c:v>4.0840476190476191E-3</c:v>
                </c:pt>
                <c:pt idx="1245">
                  <c:v>4.00422619047619E-3</c:v>
                </c:pt>
                <c:pt idx="1246">
                  <c:v>4.3991666666666667E-3</c:v>
                </c:pt>
                <c:pt idx="1247">
                  <c:v>3.4458333333333333E-3</c:v>
                </c:pt>
                <c:pt idx="1248">
                  <c:v>3.8849404761904759E-3</c:v>
                </c:pt>
                <c:pt idx="1249">
                  <c:v>3.496011904761905E-3</c:v>
                </c:pt>
                <c:pt idx="1250">
                  <c:v>3.7045238095238095E-3</c:v>
                </c:pt>
                <c:pt idx="1251">
                  <c:v>3.8126190476190473E-3</c:v>
                </c:pt>
                <c:pt idx="1252">
                  <c:v>3.6946428571428573E-3</c:v>
                </c:pt>
                <c:pt idx="1253">
                  <c:v>3.8428571428571427E-3</c:v>
                </c:pt>
                <c:pt idx="1254">
                  <c:v>3.6086309523809521E-3</c:v>
                </c:pt>
                <c:pt idx="1255">
                  <c:v>3.5054761904761904E-3</c:v>
                </c:pt>
                <c:pt idx="1256">
                  <c:v>3.4903571428571431E-3</c:v>
                </c:pt>
                <c:pt idx="1257">
                  <c:v>3.6336904761904761E-3</c:v>
                </c:pt>
                <c:pt idx="1258">
                  <c:v>3.7661904761904759E-3</c:v>
                </c:pt>
                <c:pt idx="1259">
                  <c:v>3.5159523809523813E-3</c:v>
                </c:pt>
                <c:pt idx="1260">
                  <c:v>5.9075000000000004E-3</c:v>
                </c:pt>
                <c:pt idx="1261">
                  <c:v>4.5496874999999999E-3</c:v>
                </c:pt>
                <c:pt idx="1262">
                  <c:v>6.0844791666666669E-3</c:v>
                </c:pt>
                <c:pt idx="1263">
                  <c:v>5.9195833333333323E-3</c:v>
                </c:pt>
                <c:pt idx="1264">
                  <c:v>6.6022916666666669E-3</c:v>
                </c:pt>
                <c:pt idx="1265">
                  <c:v>5.9828125000000003E-3</c:v>
                </c:pt>
                <c:pt idx="1266">
                  <c:v>5.8109374999999993E-3</c:v>
                </c:pt>
                <c:pt idx="1267">
                  <c:v>5.177083333333333E-3</c:v>
                </c:pt>
                <c:pt idx="1268">
                  <c:v>5.7335416666666672E-3</c:v>
                </c:pt>
                <c:pt idx="1269">
                  <c:v>6.2991666666666656E-3</c:v>
                </c:pt>
                <c:pt idx="1270">
                  <c:v>6.4715624999999999E-3</c:v>
                </c:pt>
                <c:pt idx="1271">
                  <c:v>6.3697916666666668E-3</c:v>
                </c:pt>
                <c:pt idx="1272">
                  <c:v>6.7030208333333334E-3</c:v>
                </c:pt>
                <c:pt idx="1273">
                  <c:v>6.1280208333333334E-3</c:v>
                </c:pt>
                <c:pt idx="1274">
                  <c:v>6.0292708333333335E-3</c:v>
                </c:pt>
                <c:pt idx="1275">
                  <c:v>7.3302083333333335E-3</c:v>
                </c:pt>
                <c:pt idx="1276">
                  <c:v>6.5090625000000001E-3</c:v>
                </c:pt>
                <c:pt idx="1277">
                  <c:v>8.1679166666666653E-3</c:v>
                </c:pt>
                <c:pt idx="1278">
                  <c:v>6.7831250000000001E-3</c:v>
                </c:pt>
                <c:pt idx="1279">
                  <c:v>5.8337499999999995E-3</c:v>
                </c:pt>
                <c:pt idx="1280">
                  <c:v>5.7562500000000001E-3</c:v>
                </c:pt>
                <c:pt idx="1281">
                  <c:v>5.5020833333333337E-3</c:v>
                </c:pt>
                <c:pt idx="1282">
                  <c:v>5.9814583333333326E-3</c:v>
                </c:pt>
                <c:pt idx="1283">
                  <c:v>6.7291666666666672E-3</c:v>
                </c:pt>
                <c:pt idx="1284">
                  <c:v>7.0475000000000008E-3</c:v>
                </c:pt>
                <c:pt idx="1285">
                  <c:v>6.0671875000000005E-3</c:v>
                </c:pt>
                <c:pt idx="1286">
                  <c:v>6.5684375000000005E-3</c:v>
                </c:pt>
                <c:pt idx="1287">
                  <c:v>6.1076041666666666E-3</c:v>
                </c:pt>
                <c:pt idx="1288">
                  <c:v>6.0878125000000003E-3</c:v>
                </c:pt>
                <c:pt idx="1289">
                  <c:v>7.2805208333333342E-3</c:v>
                </c:pt>
                <c:pt idx="1290">
                  <c:v>7.0468750000000002E-3</c:v>
                </c:pt>
                <c:pt idx="1291">
                  <c:v>6.8028125000000007E-3</c:v>
                </c:pt>
                <c:pt idx="1292">
                  <c:v>6.409583333333334E-3</c:v>
                </c:pt>
                <c:pt idx="1293">
                  <c:v>6.2678124999999999E-3</c:v>
                </c:pt>
                <c:pt idx="1294">
                  <c:v>6.1230208333333327E-3</c:v>
                </c:pt>
                <c:pt idx="1295">
                  <c:v>5.4134374999999998E-3</c:v>
                </c:pt>
                <c:pt idx="1296">
                  <c:v>6.1237499999999999E-3</c:v>
                </c:pt>
                <c:pt idx="1297">
                  <c:v>7.058541666666667E-3</c:v>
                </c:pt>
                <c:pt idx="1298">
                  <c:v>6.720833333333333E-3</c:v>
                </c:pt>
                <c:pt idx="1299">
                  <c:v>7.2168750000000002E-3</c:v>
                </c:pt>
                <c:pt idx="1300">
                  <c:v>6.2469791666666663E-3</c:v>
                </c:pt>
                <c:pt idx="1301">
                  <c:v>6.717604166666666E-3</c:v>
                </c:pt>
                <c:pt idx="1302">
                  <c:v>6.5829166666666666E-3</c:v>
                </c:pt>
                <c:pt idx="1303">
                  <c:v>6.6821874999999998E-3</c:v>
                </c:pt>
                <c:pt idx="1304">
                  <c:v>6.2541666666666674E-3</c:v>
                </c:pt>
                <c:pt idx="1305">
                  <c:v>7.7568749999999999E-3</c:v>
                </c:pt>
                <c:pt idx="1306">
                  <c:v>6.653958333333332E-3</c:v>
                </c:pt>
                <c:pt idx="1307">
                  <c:v>6.1039583333333328E-3</c:v>
                </c:pt>
                <c:pt idx="1308">
                  <c:v>6.572395833333332E-3</c:v>
                </c:pt>
                <c:pt idx="1309">
                  <c:v>5.5650000000000005E-3</c:v>
                </c:pt>
                <c:pt idx="1310">
                  <c:v>6.3152083333333333E-3</c:v>
                </c:pt>
                <c:pt idx="1311">
                  <c:v>6.2751041666666667E-3</c:v>
                </c:pt>
                <c:pt idx="1312">
                  <c:v>6.3264583333333332E-3</c:v>
                </c:pt>
                <c:pt idx="1313">
                  <c:v>6.3790625000000002E-3</c:v>
                </c:pt>
                <c:pt idx="1314">
                  <c:v>6.7804861111111113E-3</c:v>
                </c:pt>
                <c:pt idx="1315">
                  <c:v>6.5030208333333337E-3</c:v>
                </c:pt>
                <c:pt idx="1316">
                  <c:v>4.4259701492537313E-3</c:v>
                </c:pt>
                <c:pt idx="1317">
                  <c:v>3.1506716417910446E-3</c:v>
                </c:pt>
                <c:pt idx="1318">
                  <c:v>4.5785820895522392E-3</c:v>
                </c:pt>
                <c:pt idx="1319">
                  <c:v>4.5648258706467663E-3</c:v>
                </c:pt>
                <c:pt idx="1320">
                  <c:v>4.7897014925373143E-3</c:v>
                </c:pt>
                <c:pt idx="1321">
                  <c:v>4.5640298507462684E-3</c:v>
                </c:pt>
                <c:pt idx="1322">
                  <c:v>4.7469402985074634E-3</c:v>
                </c:pt>
                <c:pt idx="1323">
                  <c:v>3.844477611940299E-3</c:v>
                </c:pt>
                <c:pt idx="1324">
                  <c:v>4.3334328358208959E-3</c:v>
                </c:pt>
                <c:pt idx="1325">
                  <c:v>4.6687313432835819E-3</c:v>
                </c:pt>
                <c:pt idx="1326">
                  <c:v>5.0230597014925367E-3</c:v>
                </c:pt>
                <c:pt idx="1327">
                  <c:v>4.617014925373134E-3</c:v>
                </c:pt>
                <c:pt idx="1328">
                  <c:v>4.8842537313432835E-3</c:v>
                </c:pt>
                <c:pt idx="1329">
                  <c:v>4.5293283582089547E-3</c:v>
                </c:pt>
                <c:pt idx="1330">
                  <c:v>4.2450746268656719E-3</c:v>
                </c:pt>
                <c:pt idx="1331">
                  <c:v>5.2254477611940299E-3</c:v>
                </c:pt>
                <c:pt idx="1332">
                  <c:v>4.4517164179104481E-3</c:v>
                </c:pt>
                <c:pt idx="1333">
                  <c:v>4.9055223880597014E-3</c:v>
                </c:pt>
                <c:pt idx="1334">
                  <c:v>5.0805970149253726E-3</c:v>
                </c:pt>
                <c:pt idx="1335">
                  <c:v>4.6114925373134334E-3</c:v>
                </c:pt>
                <c:pt idx="1336">
                  <c:v>4.643731343283582E-3</c:v>
                </c:pt>
                <c:pt idx="1337">
                  <c:v>4.4413432835820896E-3</c:v>
                </c:pt>
                <c:pt idx="1338">
                  <c:v>4.7634328358208966E-3</c:v>
                </c:pt>
                <c:pt idx="1339">
                  <c:v>5.0356716417910442E-3</c:v>
                </c:pt>
                <c:pt idx="1340">
                  <c:v>4.8967164179104482E-3</c:v>
                </c:pt>
                <c:pt idx="1341">
                  <c:v>5.3350000000000003E-3</c:v>
                </c:pt>
                <c:pt idx="1342">
                  <c:v>5.251044776119403E-3</c:v>
                </c:pt>
                <c:pt idx="1343">
                  <c:v>4.6463432835820899E-3</c:v>
                </c:pt>
                <c:pt idx="1344">
                  <c:v>4.4906716417910447E-3</c:v>
                </c:pt>
                <c:pt idx="1345">
                  <c:v>5.0233582089552241E-3</c:v>
                </c:pt>
                <c:pt idx="1346">
                  <c:v>4.8500746268656716E-3</c:v>
                </c:pt>
                <c:pt idx="1347">
                  <c:v>4.6680597014925372E-3</c:v>
                </c:pt>
                <c:pt idx="1348">
                  <c:v>5.6706716417910452E-3</c:v>
                </c:pt>
                <c:pt idx="1349">
                  <c:v>4.7144776119402987E-3</c:v>
                </c:pt>
                <c:pt idx="1350">
                  <c:v>4.7891044776119402E-3</c:v>
                </c:pt>
                <c:pt idx="1351">
                  <c:v>4.5321641791044778E-3</c:v>
                </c:pt>
                <c:pt idx="1352">
                  <c:v>5.0665671641791045E-3</c:v>
                </c:pt>
                <c:pt idx="1353">
                  <c:v>5.0470895522388053E-3</c:v>
                </c:pt>
                <c:pt idx="1354">
                  <c:v>4.9259701492537318E-3</c:v>
                </c:pt>
                <c:pt idx="1355">
                  <c:v>5.1065671641791046E-3</c:v>
                </c:pt>
                <c:pt idx="1356">
                  <c:v>4.8255970149253735E-3</c:v>
                </c:pt>
                <c:pt idx="1357">
                  <c:v>5.0785074626865673E-3</c:v>
                </c:pt>
                <c:pt idx="1358">
                  <c:v>4.817089552238806E-3</c:v>
                </c:pt>
                <c:pt idx="1359">
                  <c:v>4.7520895522388052E-3</c:v>
                </c:pt>
                <c:pt idx="1360">
                  <c:v>4.1798507462686568E-3</c:v>
                </c:pt>
                <c:pt idx="1361">
                  <c:v>5.427014925373134E-3</c:v>
                </c:pt>
                <c:pt idx="1362">
                  <c:v>4.7279104477611937E-3</c:v>
                </c:pt>
                <c:pt idx="1363">
                  <c:v>5.0050746268656713E-3</c:v>
                </c:pt>
                <c:pt idx="1364">
                  <c:v>5.3455223880597008E-3</c:v>
                </c:pt>
                <c:pt idx="1365">
                  <c:v>4.5883582089552245E-3</c:v>
                </c:pt>
                <c:pt idx="1366">
                  <c:v>4.6322388059701486E-3</c:v>
                </c:pt>
                <c:pt idx="1367">
                  <c:v>4.6085820895522388E-3</c:v>
                </c:pt>
                <c:pt idx="1368">
                  <c:v>4.9112686567164181E-3</c:v>
                </c:pt>
                <c:pt idx="1369">
                  <c:v>5.3173880597014922E-3</c:v>
                </c:pt>
                <c:pt idx="1370">
                  <c:v>5.1477611940298502E-3</c:v>
                </c:pt>
                <c:pt idx="1371">
                  <c:v>4.7901492537313437E-3</c:v>
                </c:pt>
                <c:pt idx="1372">
                  <c:v>4.7784057971014494E-3</c:v>
                </c:pt>
                <c:pt idx="1373">
                  <c:v>3.5666666666666663E-3</c:v>
                </c:pt>
                <c:pt idx="1374">
                  <c:v>5.0455797101449278E-3</c:v>
                </c:pt>
                <c:pt idx="1375">
                  <c:v>5.0149275362318842E-3</c:v>
                </c:pt>
                <c:pt idx="1376">
                  <c:v>5.2947101449275355E-3</c:v>
                </c:pt>
                <c:pt idx="1377">
                  <c:v>4.9495652173913041E-3</c:v>
                </c:pt>
                <c:pt idx="1378">
                  <c:v>5.3059420289855077E-3</c:v>
                </c:pt>
                <c:pt idx="1379">
                  <c:v>4.5764492753623195E-3</c:v>
                </c:pt>
                <c:pt idx="1380">
                  <c:v>4.9206521739130439E-3</c:v>
                </c:pt>
                <c:pt idx="1381">
                  <c:v>5.1621014492753622E-3</c:v>
                </c:pt>
                <c:pt idx="1382">
                  <c:v>5.2284782608695655E-3</c:v>
                </c:pt>
                <c:pt idx="1383">
                  <c:v>5.4742028985507243E-3</c:v>
                </c:pt>
                <c:pt idx="1384">
                  <c:v>5.8377536231884065E-3</c:v>
                </c:pt>
                <c:pt idx="1385">
                  <c:v>5.1949275362318838E-3</c:v>
                </c:pt>
                <c:pt idx="1386">
                  <c:v>4.4655072463768118E-3</c:v>
                </c:pt>
                <c:pt idx="1387">
                  <c:v>5.6556521739130434E-3</c:v>
                </c:pt>
                <c:pt idx="1388">
                  <c:v>5.0207971014492756E-3</c:v>
                </c:pt>
                <c:pt idx="1389">
                  <c:v>5.7046376811594208E-3</c:v>
                </c:pt>
                <c:pt idx="1390">
                  <c:v>5.7307971014492753E-3</c:v>
                </c:pt>
                <c:pt idx="1391">
                  <c:v>5.1860869565217389E-3</c:v>
                </c:pt>
                <c:pt idx="1392">
                  <c:v>5.5418840579710147E-3</c:v>
                </c:pt>
                <c:pt idx="1393">
                  <c:v>4.7024637681159429E-3</c:v>
                </c:pt>
                <c:pt idx="1394">
                  <c:v>5.1171739130434777E-3</c:v>
                </c:pt>
                <c:pt idx="1395">
                  <c:v>5.2482608695652178E-3</c:v>
                </c:pt>
                <c:pt idx="1396">
                  <c:v>5.2957971014492757E-3</c:v>
                </c:pt>
                <c:pt idx="1397">
                  <c:v>5.5000724637681159E-3</c:v>
                </c:pt>
                <c:pt idx="1398">
                  <c:v>6.268913043478261E-3</c:v>
                </c:pt>
                <c:pt idx="1399">
                  <c:v>5.2060869565217389E-3</c:v>
                </c:pt>
                <c:pt idx="1400">
                  <c:v>5.1841304347826087E-3</c:v>
                </c:pt>
                <c:pt idx="1401">
                  <c:v>5.7228985507246375E-3</c:v>
                </c:pt>
                <c:pt idx="1402">
                  <c:v>5.625072463768116E-3</c:v>
                </c:pt>
                <c:pt idx="1403">
                  <c:v>5.2037681159420295E-3</c:v>
                </c:pt>
                <c:pt idx="1404">
                  <c:v>5.3881159420289858E-3</c:v>
                </c:pt>
                <c:pt idx="1405">
                  <c:v>5.3785507246376816E-3</c:v>
                </c:pt>
                <c:pt idx="1406">
                  <c:v>5.5222463768115947E-3</c:v>
                </c:pt>
                <c:pt idx="1407">
                  <c:v>4.7318840579710147E-3</c:v>
                </c:pt>
                <c:pt idx="1408">
                  <c:v>5.2964492753623188E-3</c:v>
                </c:pt>
                <c:pt idx="1409">
                  <c:v>5.1316666666666663E-3</c:v>
                </c:pt>
                <c:pt idx="1410">
                  <c:v>5.5529710144927536E-3</c:v>
                </c:pt>
                <c:pt idx="1411">
                  <c:v>5.6380434782608698E-3</c:v>
                </c:pt>
                <c:pt idx="1412">
                  <c:v>6.1124637681159426E-3</c:v>
                </c:pt>
                <c:pt idx="1413">
                  <c:v>5.490289855072464E-3</c:v>
                </c:pt>
                <c:pt idx="1414">
                  <c:v>5.1489855072463777E-3</c:v>
                </c:pt>
                <c:pt idx="1415">
                  <c:v>5.2937681159420285E-3</c:v>
                </c:pt>
                <c:pt idx="1416">
                  <c:v>4.9096376811594202E-3</c:v>
                </c:pt>
                <c:pt idx="1417">
                  <c:v>6.0376086956521738E-3</c:v>
                </c:pt>
                <c:pt idx="1418">
                  <c:v>5.4289130434782614E-3</c:v>
                </c:pt>
                <c:pt idx="1419">
                  <c:v>5.6355072463768119E-3</c:v>
                </c:pt>
                <c:pt idx="1420">
                  <c:v>5.7158695652173913E-3</c:v>
                </c:pt>
                <c:pt idx="1421">
                  <c:v>4.723405797101449E-3</c:v>
                </c:pt>
                <c:pt idx="1422">
                  <c:v>5.1031159420289853E-3</c:v>
                </c:pt>
                <c:pt idx="1423">
                  <c:v>5.3943478260869565E-3</c:v>
                </c:pt>
                <c:pt idx="1424">
                  <c:v>5.5131159420289851E-3</c:v>
                </c:pt>
                <c:pt idx="1425">
                  <c:v>5.1255072463768109E-3</c:v>
                </c:pt>
                <c:pt idx="1426">
                  <c:v>5.9885507246376811E-3</c:v>
                </c:pt>
                <c:pt idx="1427">
                  <c:v>5.4205797101449281E-3</c:v>
                </c:pt>
                <c:pt idx="1428">
                  <c:v>4.4286184210526316E-3</c:v>
                </c:pt>
                <c:pt idx="1429">
                  <c:v>2.9197368421052632E-3</c:v>
                </c:pt>
                <c:pt idx="1430">
                  <c:v>5.187763157894737E-3</c:v>
                </c:pt>
                <c:pt idx="1431">
                  <c:v>5.0007236842105271E-3</c:v>
                </c:pt>
                <c:pt idx="1432">
                  <c:v>5.3070394736842103E-3</c:v>
                </c:pt>
                <c:pt idx="1433">
                  <c:v>5.065855263157895E-3</c:v>
                </c:pt>
                <c:pt idx="1434">
                  <c:v>5.3115789473684215E-3</c:v>
                </c:pt>
                <c:pt idx="1435">
                  <c:v>4.0845394736842098E-3</c:v>
                </c:pt>
                <c:pt idx="1436">
                  <c:v>4.6533552631578944E-3</c:v>
                </c:pt>
                <c:pt idx="1437">
                  <c:v>5.1868421052631581E-3</c:v>
                </c:pt>
                <c:pt idx="1438">
                  <c:v>5.3138157894736847E-3</c:v>
                </c:pt>
                <c:pt idx="1439">
                  <c:v>5.2635526315789475E-3</c:v>
                </c:pt>
                <c:pt idx="1440">
                  <c:v>5.7513815789473682E-3</c:v>
                </c:pt>
                <c:pt idx="1441">
                  <c:v>5.109210526315789E-3</c:v>
                </c:pt>
                <c:pt idx="1442">
                  <c:v>4.0132236842105266E-3</c:v>
                </c:pt>
                <c:pt idx="1443">
                  <c:v>4.8819078947368423E-3</c:v>
                </c:pt>
                <c:pt idx="1444">
                  <c:v>4.8569736842105264E-3</c:v>
                </c:pt>
                <c:pt idx="1445">
                  <c:v>5.8969736842105266E-3</c:v>
                </c:pt>
                <c:pt idx="1446">
                  <c:v>5.1376315789473685E-3</c:v>
                </c:pt>
                <c:pt idx="1447">
                  <c:v>5.303223684210526E-3</c:v>
                </c:pt>
                <c:pt idx="1448">
                  <c:v>5.2480921052631578E-3</c:v>
                </c:pt>
                <c:pt idx="1449">
                  <c:v>4.35046052631579E-3</c:v>
                </c:pt>
                <c:pt idx="1450">
                  <c:v>5.0405921052631584E-3</c:v>
                </c:pt>
                <c:pt idx="1451">
                  <c:v>5.2269078947368422E-3</c:v>
                </c:pt>
                <c:pt idx="1452">
                  <c:v>5.5482236842105265E-3</c:v>
                </c:pt>
                <c:pt idx="1453">
                  <c:v>5.1882236842105264E-3</c:v>
                </c:pt>
                <c:pt idx="1454">
                  <c:v>6.1941447368421051E-3</c:v>
                </c:pt>
                <c:pt idx="1455">
                  <c:v>4.9292105263157894E-3</c:v>
                </c:pt>
                <c:pt idx="1456">
                  <c:v>4.7790131578947367E-3</c:v>
                </c:pt>
                <c:pt idx="1457">
                  <c:v>5.2300657894736842E-3</c:v>
                </c:pt>
                <c:pt idx="1458">
                  <c:v>5.3930263157894731E-3</c:v>
                </c:pt>
                <c:pt idx="1459">
                  <c:v>5.0435526315789478E-3</c:v>
                </c:pt>
                <c:pt idx="1460">
                  <c:v>5.2606578947368421E-3</c:v>
                </c:pt>
                <c:pt idx="1461">
                  <c:v>5.6033552631578947E-3</c:v>
                </c:pt>
                <c:pt idx="1462">
                  <c:v>5.4656578947368415E-3</c:v>
                </c:pt>
                <c:pt idx="1463">
                  <c:v>4.4990789473684208E-3</c:v>
                </c:pt>
                <c:pt idx="1464">
                  <c:v>5.083552631578947E-3</c:v>
                </c:pt>
                <c:pt idx="1465">
                  <c:v>5.2286842105263151E-3</c:v>
                </c:pt>
                <c:pt idx="1466">
                  <c:v>5.5179605263157893E-3</c:v>
                </c:pt>
                <c:pt idx="1467">
                  <c:v>5.5948026315789474E-3</c:v>
                </c:pt>
                <c:pt idx="1468">
                  <c:v>5.848618421052631E-3</c:v>
                </c:pt>
                <c:pt idx="1469">
                  <c:v>5.5144736842105265E-3</c:v>
                </c:pt>
                <c:pt idx="1470">
                  <c:v>4.8763815789473683E-3</c:v>
                </c:pt>
                <c:pt idx="1471">
                  <c:v>5.1438815789473687E-3</c:v>
                </c:pt>
                <c:pt idx="1472">
                  <c:v>4.6510526315789473E-3</c:v>
                </c:pt>
                <c:pt idx="1473">
                  <c:v>5.8448026315789476E-3</c:v>
                </c:pt>
                <c:pt idx="1474">
                  <c:v>5.6468421052631576E-3</c:v>
                </c:pt>
                <c:pt idx="1475">
                  <c:v>5.7394736842105261E-3</c:v>
                </c:pt>
                <c:pt idx="1476">
                  <c:v>5.9511842105263151E-3</c:v>
                </c:pt>
                <c:pt idx="1477">
                  <c:v>4.8030921052631577E-3</c:v>
                </c:pt>
                <c:pt idx="1478">
                  <c:v>5.1134868421052635E-3</c:v>
                </c:pt>
                <c:pt idx="1479">
                  <c:v>5.5525657894736841E-3</c:v>
                </c:pt>
                <c:pt idx="1480">
                  <c:v>5.3664473684210531E-3</c:v>
                </c:pt>
                <c:pt idx="1481">
                  <c:v>5.2175657894736839E-3</c:v>
                </c:pt>
                <c:pt idx="1482">
                  <c:v>6.3318859649122809E-3</c:v>
                </c:pt>
                <c:pt idx="1483">
                  <c:v>5.4140789473684208E-3</c:v>
                </c:pt>
                <c:pt idx="1484">
                  <c:v>4.4610493827160497E-3</c:v>
                </c:pt>
                <c:pt idx="1485">
                  <c:v>2.8024074074074075E-3</c:v>
                </c:pt>
                <c:pt idx="1486">
                  <c:v>5.2504938271604939E-3</c:v>
                </c:pt>
                <c:pt idx="1487">
                  <c:v>5.4328806584362137E-3</c:v>
                </c:pt>
                <c:pt idx="1488">
                  <c:v>5.8679629629629628E-3</c:v>
                </c:pt>
                <c:pt idx="1489">
                  <c:v>5.5500000000000002E-3</c:v>
                </c:pt>
                <c:pt idx="1490">
                  <c:v>5.9627777777777778E-3</c:v>
                </c:pt>
                <c:pt idx="1491">
                  <c:v>4.3780864197530862E-3</c:v>
                </c:pt>
                <c:pt idx="1492">
                  <c:v>5.4834567901234565E-3</c:v>
                </c:pt>
                <c:pt idx="1493">
                  <c:v>5.7625308641975305E-3</c:v>
                </c:pt>
                <c:pt idx="1494">
                  <c:v>5.6407407407407404E-3</c:v>
                </c:pt>
                <c:pt idx="1495">
                  <c:v>5.8731481481481473E-3</c:v>
                </c:pt>
                <c:pt idx="1496">
                  <c:v>6.5837037037037036E-3</c:v>
                </c:pt>
                <c:pt idx="1497">
                  <c:v>5.6090740740740736E-3</c:v>
                </c:pt>
                <c:pt idx="1498">
                  <c:v>3.963518518518519E-3</c:v>
                </c:pt>
                <c:pt idx="1499">
                  <c:v>4.8553703703703701E-3</c:v>
                </c:pt>
                <c:pt idx="1500">
                  <c:v>5.0091358024691359E-3</c:v>
                </c:pt>
                <c:pt idx="1501">
                  <c:v>6.3322839506172839E-3</c:v>
                </c:pt>
                <c:pt idx="1502">
                  <c:v>5.6438271604938271E-3</c:v>
                </c:pt>
                <c:pt idx="1503">
                  <c:v>5.9029629629629632E-3</c:v>
                </c:pt>
                <c:pt idx="1504">
                  <c:v>5.5811111111111105E-3</c:v>
                </c:pt>
                <c:pt idx="1505">
                  <c:v>4.6504938271604932E-3</c:v>
                </c:pt>
                <c:pt idx="1506">
                  <c:v>5.0944444444444448E-3</c:v>
                </c:pt>
                <c:pt idx="1507">
                  <c:v>5.7927777777777778E-3</c:v>
                </c:pt>
                <c:pt idx="1508">
                  <c:v>5.8880864197530863E-3</c:v>
                </c:pt>
                <c:pt idx="1509">
                  <c:v>5.451913580246914E-3</c:v>
                </c:pt>
                <c:pt idx="1510">
                  <c:v>6.9869753086419743E-3</c:v>
                </c:pt>
                <c:pt idx="1511">
                  <c:v>5.4546296296296296E-3</c:v>
                </c:pt>
                <c:pt idx="1512">
                  <c:v>4.638395061728395E-3</c:v>
                </c:pt>
                <c:pt idx="1513">
                  <c:v>5.4052469135802469E-3</c:v>
                </c:pt>
                <c:pt idx="1514">
                  <c:v>5.5467901234567893E-3</c:v>
                </c:pt>
                <c:pt idx="1515">
                  <c:v>5.6595679012345678E-3</c:v>
                </c:pt>
                <c:pt idx="1516">
                  <c:v>5.7666049382716043E-3</c:v>
                </c:pt>
                <c:pt idx="1517">
                  <c:v>6.1016049382716046E-3</c:v>
                </c:pt>
                <c:pt idx="1518">
                  <c:v>6.0762345679012345E-3</c:v>
                </c:pt>
                <c:pt idx="1519">
                  <c:v>4.9054938271604941E-3</c:v>
                </c:pt>
                <c:pt idx="1520">
                  <c:v>5.6904938271604942E-3</c:v>
                </c:pt>
                <c:pt idx="1521">
                  <c:v>5.5636419753086423E-3</c:v>
                </c:pt>
                <c:pt idx="1522">
                  <c:v>5.9912345679012345E-3</c:v>
                </c:pt>
                <c:pt idx="1523">
                  <c:v>6.0011111111111116E-3</c:v>
                </c:pt>
                <c:pt idx="1524">
                  <c:v>6.6515432098765434E-3</c:v>
                </c:pt>
                <c:pt idx="1525">
                  <c:v>5.9554938271604938E-3</c:v>
                </c:pt>
                <c:pt idx="1526">
                  <c:v>4.732283950617284E-3</c:v>
                </c:pt>
                <c:pt idx="1527">
                  <c:v>5.3640740740740749E-3</c:v>
                </c:pt>
                <c:pt idx="1528">
                  <c:v>5.1345061728395062E-3</c:v>
                </c:pt>
                <c:pt idx="1529">
                  <c:v>6.1852469135802463E-3</c:v>
                </c:pt>
                <c:pt idx="1530">
                  <c:v>5.9497530864197536E-3</c:v>
                </c:pt>
                <c:pt idx="1531">
                  <c:v>6.6265432098765436E-3</c:v>
                </c:pt>
                <c:pt idx="1532">
                  <c:v>6.6969753086419757E-3</c:v>
                </c:pt>
                <c:pt idx="1533">
                  <c:v>5.1347530864197539E-3</c:v>
                </c:pt>
                <c:pt idx="1534">
                  <c:v>5.507716049382716E-3</c:v>
                </c:pt>
                <c:pt idx="1535">
                  <c:v>6.1425925925925927E-3</c:v>
                </c:pt>
                <c:pt idx="1536">
                  <c:v>5.9612345679012349E-3</c:v>
                </c:pt>
                <c:pt idx="1537">
                  <c:v>6.0215432098765431E-3</c:v>
                </c:pt>
                <c:pt idx="1538">
                  <c:v>7.2991975308641967E-3</c:v>
                </c:pt>
                <c:pt idx="1539">
                  <c:v>5.8933333333333338E-3</c:v>
                </c:pt>
                <c:pt idx="1540">
                  <c:v>4.1777011494252871E-3</c:v>
                </c:pt>
                <c:pt idx="1541">
                  <c:v>2.4917241379310345E-3</c:v>
                </c:pt>
                <c:pt idx="1542">
                  <c:v>5.0420689655172411E-3</c:v>
                </c:pt>
                <c:pt idx="1543">
                  <c:v>5.1504980842911876E-3</c:v>
                </c:pt>
                <c:pt idx="1544">
                  <c:v>5.9213218390804599E-3</c:v>
                </c:pt>
                <c:pt idx="1545">
                  <c:v>5.8618390804597697E-3</c:v>
                </c:pt>
                <c:pt idx="1546">
                  <c:v>6.238965517241379E-3</c:v>
                </c:pt>
                <c:pt idx="1547">
                  <c:v>4.2300000000000003E-3</c:v>
                </c:pt>
                <c:pt idx="1548">
                  <c:v>5.5254022988505741E-3</c:v>
                </c:pt>
                <c:pt idx="1549">
                  <c:v>5.6571264367816093E-3</c:v>
                </c:pt>
                <c:pt idx="1550">
                  <c:v>5.7452873563218383E-3</c:v>
                </c:pt>
                <c:pt idx="1551">
                  <c:v>5.9163793103448273E-3</c:v>
                </c:pt>
                <c:pt idx="1552">
                  <c:v>6.4555172413793115E-3</c:v>
                </c:pt>
                <c:pt idx="1553">
                  <c:v>5.7376436781609195E-3</c:v>
                </c:pt>
                <c:pt idx="1554">
                  <c:v>3.8378735632183907E-3</c:v>
                </c:pt>
                <c:pt idx="1555">
                  <c:v>4.3455747126436781E-3</c:v>
                </c:pt>
                <c:pt idx="1556">
                  <c:v>4.7778160919540232E-3</c:v>
                </c:pt>
                <c:pt idx="1557">
                  <c:v>6.0540229885057469E-3</c:v>
                </c:pt>
                <c:pt idx="1558">
                  <c:v>5.6210919540229881E-3</c:v>
                </c:pt>
                <c:pt idx="1559">
                  <c:v>4.7982183908045978E-3</c:v>
                </c:pt>
                <c:pt idx="1560">
                  <c:v>5.4097126436781608E-3</c:v>
                </c:pt>
                <c:pt idx="1561">
                  <c:v>4.5165517241379308E-3</c:v>
                </c:pt>
                <c:pt idx="1562">
                  <c:v>5.2550574712643674E-3</c:v>
                </c:pt>
                <c:pt idx="1563">
                  <c:v>5.6912643678160924E-3</c:v>
                </c:pt>
                <c:pt idx="1564">
                  <c:v>5.4154022988505751E-3</c:v>
                </c:pt>
                <c:pt idx="1565">
                  <c:v>5.7312068965517243E-3</c:v>
                </c:pt>
                <c:pt idx="1566">
                  <c:v>6.9460919540229888E-3</c:v>
                </c:pt>
                <c:pt idx="1567">
                  <c:v>4.9862068965517235E-3</c:v>
                </c:pt>
                <c:pt idx="1568">
                  <c:v>4.3628735632183909E-3</c:v>
                </c:pt>
                <c:pt idx="1569">
                  <c:v>5.1032758620689648E-3</c:v>
                </c:pt>
                <c:pt idx="1570">
                  <c:v>5.3956321839080459E-3</c:v>
                </c:pt>
                <c:pt idx="1571">
                  <c:v>5.5849425287356324E-3</c:v>
                </c:pt>
                <c:pt idx="1572">
                  <c:v>6.3283908045977015E-3</c:v>
                </c:pt>
                <c:pt idx="1573">
                  <c:v>6.1217241379310349E-3</c:v>
                </c:pt>
                <c:pt idx="1574">
                  <c:v>6.2818965517241372E-3</c:v>
                </c:pt>
                <c:pt idx="1575">
                  <c:v>4.7767816091954024E-3</c:v>
                </c:pt>
                <c:pt idx="1576">
                  <c:v>6.0992528735632177E-3</c:v>
                </c:pt>
                <c:pt idx="1577">
                  <c:v>5.8329885057471272E-3</c:v>
                </c:pt>
                <c:pt idx="1578">
                  <c:v>6.0950574712643679E-3</c:v>
                </c:pt>
                <c:pt idx="1579">
                  <c:v>6.3200574712643683E-3</c:v>
                </c:pt>
                <c:pt idx="1580">
                  <c:v>6.5973563218390801E-3</c:v>
                </c:pt>
                <c:pt idx="1581">
                  <c:v>6.0781609195402295E-3</c:v>
                </c:pt>
                <c:pt idx="1582">
                  <c:v>4.432413793103448E-3</c:v>
                </c:pt>
                <c:pt idx="1583">
                  <c:v>4.833965517241379E-3</c:v>
                </c:pt>
                <c:pt idx="1584">
                  <c:v>4.9030459770114942E-3</c:v>
                </c:pt>
                <c:pt idx="1585">
                  <c:v>5.9159195402298847E-3</c:v>
                </c:pt>
                <c:pt idx="1586">
                  <c:v>5.6759195402298849E-3</c:v>
                </c:pt>
                <c:pt idx="1587">
                  <c:v>6.4578160919540233E-3</c:v>
                </c:pt>
                <c:pt idx="1588">
                  <c:v>6.7803448275862068E-3</c:v>
                </c:pt>
                <c:pt idx="1589">
                  <c:v>4.9749425287356321E-3</c:v>
                </c:pt>
                <c:pt idx="1590">
                  <c:v>5.2648850574712651E-3</c:v>
                </c:pt>
                <c:pt idx="1591">
                  <c:v>6.162758620689655E-3</c:v>
                </c:pt>
                <c:pt idx="1592">
                  <c:v>5.8433333333333332E-3</c:v>
                </c:pt>
                <c:pt idx="1593">
                  <c:v>5.62103448275862E-3</c:v>
                </c:pt>
                <c:pt idx="1594">
                  <c:v>7.3536206896551723E-3</c:v>
                </c:pt>
                <c:pt idx="1595">
                  <c:v>5.55683908045977E-3</c:v>
                </c:pt>
                <c:pt idx="1596">
                  <c:v>4.5827227722772283E-3</c:v>
                </c:pt>
                <c:pt idx="1597">
                  <c:v>2.5957920792079206E-3</c:v>
                </c:pt>
                <c:pt idx="1598">
                  <c:v>5.3563861386138611E-3</c:v>
                </c:pt>
                <c:pt idx="1599">
                  <c:v>5.1185808580858092E-3</c:v>
                </c:pt>
                <c:pt idx="1600">
                  <c:v>6.7162871287128707E-3</c:v>
                </c:pt>
                <c:pt idx="1601">
                  <c:v>6.7599009900990098E-3</c:v>
                </c:pt>
                <c:pt idx="1602">
                  <c:v>7.1314356435643565E-3</c:v>
                </c:pt>
                <c:pt idx="1603">
                  <c:v>4.307574257425742E-3</c:v>
                </c:pt>
                <c:pt idx="1604">
                  <c:v>6.1536138613861391E-3</c:v>
                </c:pt>
                <c:pt idx="1605">
                  <c:v>6.7464851485148514E-3</c:v>
                </c:pt>
                <c:pt idx="1606">
                  <c:v>6.7414356435643559E-3</c:v>
                </c:pt>
                <c:pt idx="1607">
                  <c:v>6.6899009900990092E-3</c:v>
                </c:pt>
                <c:pt idx="1608">
                  <c:v>7.2730693069306936E-3</c:v>
                </c:pt>
                <c:pt idx="1609">
                  <c:v>6.6502970297029704E-3</c:v>
                </c:pt>
                <c:pt idx="1610">
                  <c:v>4.0399009900990096E-3</c:v>
                </c:pt>
                <c:pt idx="1611">
                  <c:v>4.9150495049504949E-3</c:v>
                </c:pt>
                <c:pt idx="1612">
                  <c:v>4.5665841584158415E-3</c:v>
                </c:pt>
                <c:pt idx="1613">
                  <c:v>5.4749999999999998E-3</c:v>
                </c:pt>
                <c:pt idx="1614">
                  <c:v>6.4161386138613863E-3</c:v>
                </c:pt>
                <c:pt idx="1615">
                  <c:v>7.1798514851485152E-3</c:v>
                </c:pt>
                <c:pt idx="1616">
                  <c:v>6.7496534653465352E-3</c:v>
                </c:pt>
                <c:pt idx="1617">
                  <c:v>5.6198019801980198E-3</c:v>
                </c:pt>
                <c:pt idx="1618">
                  <c:v>6.9666831683168314E-3</c:v>
                </c:pt>
                <c:pt idx="1619">
                  <c:v>6.8476732673267322E-3</c:v>
                </c:pt>
                <c:pt idx="1620">
                  <c:v>6.7260891089108909E-3</c:v>
                </c:pt>
                <c:pt idx="1621">
                  <c:v>7.3150990099009909E-3</c:v>
                </c:pt>
                <c:pt idx="1622">
                  <c:v>7.1849504950495047E-3</c:v>
                </c:pt>
                <c:pt idx="1623">
                  <c:v>6.6100495049504961E-3</c:v>
                </c:pt>
                <c:pt idx="1624">
                  <c:v>4.7193564356435647E-3</c:v>
                </c:pt>
                <c:pt idx="1625">
                  <c:v>5.0226732673267329E-3</c:v>
                </c:pt>
                <c:pt idx="1626">
                  <c:v>5.499405940594059E-3</c:v>
                </c:pt>
                <c:pt idx="1627">
                  <c:v>6.5108415841584151E-3</c:v>
                </c:pt>
                <c:pt idx="1628">
                  <c:v>7.3410891089108901E-3</c:v>
                </c:pt>
                <c:pt idx="1629">
                  <c:v>7.0142574257425734E-3</c:v>
                </c:pt>
                <c:pt idx="1630">
                  <c:v>7.1834653465346534E-3</c:v>
                </c:pt>
                <c:pt idx="1631">
                  <c:v>5.6476237623762386E-3</c:v>
                </c:pt>
                <c:pt idx="1632">
                  <c:v>7.1010891089108913E-3</c:v>
                </c:pt>
                <c:pt idx="1633">
                  <c:v>7.3028217821782173E-3</c:v>
                </c:pt>
                <c:pt idx="1634">
                  <c:v>7.2199999999999999E-3</c:v>
                </c:pt>
                <c:pt idx="1635">
                  <c:v>6.5404950495049508E-3</c:v>
                </c:pt>
                <c:pt idx="1636">
                  <c:v>7.2129207920792072E-3</c:v>
                </c:pt>
                <c:pt idx="1637">
                  <c:v>6.7037128712871289E-3</c:v>
                </c:pt>
                <c:pt idx="1638">
                  <c:v>4.1149504950495049E-3</c:v>
                </c:pt>
                <c:pt idx="1639">
                  <c:v>4.6715841584158415E-3</c:v>
                </c:pt>
                <c:pt idx="1640">
                  <c:v>4.7493564356435643E-3</c:v>
                </c:pt>
                <c:pt idx="1641">
                  <c:v>6.2946534653465346E-3</c:v>
                </c:pt>
                <c:pt idx="1642">
                  <c:v>6.3693564356435643E-3</c:v>
                </c:pt>
                <c:pt idx="1643">
                  <c:v>7.7165841584158424E-3</c:v>
                </c:pt>
                <c:pt idx="1644">
                  <c:v>7.6089603960396036E-3</c:v>
                </c:pt>
                <c:pt idx="1645">
                  <c:v>6.0893564356435644E-3</c:v>
                </c:pt>
                <c:pt idx="1646">
                  <c:v>6.7889108910891083E-3</c:v>
                </c:pt>
                <c:pt idx="1647">
                  <c:v>7.1172277227722763E-3</c:v>
                </c:pt>
                <c:pt idx="1648">
                  <c:v>7.2119306930693069E-3</c:v>
                </c:pt>
                <c:pt idx="1649">
                  <c:v>7.3679702970297026E-3</c:v>
                </c:pt>
                <c:pt idx="1650">
                  <c:v>8.1071782178217811E-3</c:v>
                </c:pt>
                <c:pt idx="1651">
                  <c:v>6.9991089108910887E-3</c:v>
                </c:pt>
                <c:pt idx="1652">
                  <c:v>3.6754245283018871E-3</c:v>
                </c:pt>
                <c:pt idx="1653">
                  <c:v>2.1851415094339623E-3</c:v>
                </c:pt>
                <c:pt idx="1654">
                  <c:v>4.8029245283018876E-3</c:v>
                </c:pt>
                <c:pt idx="1655">
                  <c:v>4.76056603773585E-3</c:v>
                </c:pt>
                <c:pt idx="1656">
                  <c:v>6.1573113207547174E-3</c:v>
                </c:pt>
                <c:pt idx="1657">
                  <c:v>6.5730188679245282E-3</c:v>
                </c:pt>
                <c:pt idx="1658">
                  <c:v>6.8965094339622649E-3</c:v>
                </c:pt>
                <c:pt idx="1659">
                  <c:v>4.1422169811320755E-3</c:v>
                </c:pt>
                <c:pt idx="1660">
                  <c:v>5.7821226415094339E-3</c:v>
                </c:pt>
                <c:pt idx="1661">
                  <c:v>6.0427358490566041E-3</c:v>
                </c:pt>
                <c:pt idx="1662">
                  <c:v>6.4229245283018875E-3</c:v>
                </c:pt>
                <c:pt idx="1663">
                  <c:v>6.7979716981132077E-3</c:v>
                </c:pt>
                <c:pt idx="1664">
                  <c:v>7.2837735849056616E-3</c:v>
                </c:pt>
                <c:pt idx="1665">
                  <c:v>6.1368396226415094E-3</c:v>
                </c:pt>
                <c:pt idx="1666">
                  <c:v>3.2207547169811326E-3</c:v>
                </c:pt>
                <c:pt idx="1667">
                  <c:v>4.2356603773584913E-3</c:v>
                </c:pt>
                <c:pt idx="1668">
                  <c:v>3.7381603773584903E-3</c:v>
                </c:pt>
                <c:pt idx="1669">
                  <c:v>4.9296698113207547E-3</c:v>
                </c:pt>
                <c:pt idx="1670">
                  <c:v>6.2759905660377353E-3</c:v>
                </c:pt>
                <c:pt idx="1671">
                  <c:v>6.7204716981132074E-3</c:v>
                </c:pt>
                <c:pt idx="1672">
                  <c:v>7.3476415094339623E-3</c:v>
                </c:pt>
                <c:pt idx="1673">
                  <c:v>4.7647641509433961E-3</c:v>
                </c:pt>
                <c:pt idx="1674">
                  <c:v>6.7201415094339618E-3</c:v>
                </c:pt>
                <c:pt idx="1675">
                  <c:v>6.6286320754716981E-3</c:v>
                </c:pt>
                <c:pt idx="1676">
                  <c:v>6.1572641509433966E-3</c:v>
                </c:pt>
                <c:pt idx="1677">
                  <c:v>6.7126886792452829E-3</c:v>
                </c:pt>
                <c:pt idx="1678">
                  <c:v>7.3305660377358485E-3</c:v>
                </c:pt>
                <c:pt idx="1679">
                  <c:v>6.2455188679245294E-3</c:v>
                </c:pt>
                <c:pt idx="1680">
                  <c:v>3.9313679245283019E-3</c:v>
                </c:pt>
                <c:pt idx="1681">
                  <c:v>4.2210849056603774E-3</c:v>
                </c:pt>
                <c:pt idx="1682">
                  <c:v>5.009905660377359E-3</c:v>
                </c:pt>
                <c:pt idx="1683">
                  <c:v>6.1045283018867922E-3</c:v>
                </c:pt>
                <c:pt idx="1684">
                  <c:v>6.8786792452830191E-3</c:v>
                </c:pt>
                <c:pt idx="1685">
                  <c:v>6.7675943396226417E-3</c:v>
                </c:pt>
                <c:pt idx="1686">
                  <c:v>7.0958490566037733E-3</c:v>
                </c:pt>
                <c:pt idx="1687">
                  <c:v>5.2515094339622634E-3</c:v>
                </c:pt>
                <c:pt idx="1688">
                  <c:v>6.6004716981132071E-3</c:v>
                </c:pt>
                <c:pt idx="1689">
                  <c:v>7.0823584905660378E-3</c:v>
                </c:pt>
                <c:pt idx="1690">
                  <c:v>7.0892924528301888E-3</c:v>
                </c:pt>
                <c:pt idx="1691">
                  <c:v>6.6529245283018868E-3</c:v>
                </c:pt>
                <c:pt idx="1692">
                  <c:v>6.7384905660377364E-3</c:v>
                </c:pt>
                <c:pt idx="1693">
                  <c:v>6.1483018867924538E-3</c:v>
                </c:pt>
                <c:pt idx="1694">
                  <c:v>3.4329245283018874E-3</c:v>
                </c:pt>
                <c:pt idx="1695">
                  <c:v>3.6735377358490563E-3</c:v>
                </c:pt>
                <c:pt idx="1696">
                  <c:v>3.8368396226415094E-3</c:v>
                </c:pt>
                <c:pt idx="1697">
                  <c:v>5.4053773584905656E-3</c:v>
                </c:pt>
                <c:pt idx="1698">
                  <c:v>6.2695754716981132E-3</c:v>
                </c:pt>
                <c:pt idx="1699">
                  <c:v>7.2135849056603769E-3</c:v>
                </c:pt>
                <c:pt idx="1700">
                  <c:v>7.4095283018867928E-3</c:v>
                </c:pt>
                <c:pt idx="1701">
                  <c:v>5.4108018867924526E-3</c:v>
                </c:pt>
                <c:pt idx="1702">
                  <c:v>6.1153773584905662E-3</c:v>
                </c:pt>
                <c:pt idx="1703">
                  <c:v>6.7607547169811315E-3</c:v>
                </c:pt>
                <c:pt idx="1704">
                  <c:v>6.5008490566037733E-3</c:v>
                </c:pt>
                <c:pt idx="1705">
                  <c:v>6.8230660377358492E-3</c:v>
                </c:pt>
                <c:pt idx="1706">
                  <c:v>7.6468867924528302E-3</c:v>
                </c:pt>
                <c:pt idx="1707">
                  <c:v>6.725754716981132E-3</c:v>
                </c:pt>
                <c:pt idx="1708">
                  <c:v>3.5407522123893811E-3</c:v>
                </c:pt>
                <c:pt idx="1709">
                  <c:v>2.0665929203539826E-3</c:v>
                </c:pt>
                <c:pt idx="1710">
                  <c:v>4.2384513274336278E-3</c:v>
                </c:pt>
                <c:pt idx="1711">
                  <c:v>4.5450442477876106E-3</c:v>
                </c:pt>
                <c:pt idx="1712">
                  <c:v>5.6636725663716811E-3</c:v>
                </c:pt>
                <c:pt idx="1713">
                  <c:v>6.0326548672566373E-3</c:v>
                </c:pt>
                <c:pt idx="1714">
                  <c:v>6.5456637168141594E-3</c:v>
                </c:pt>
                <c:pt idx="1715">
                  <c:v>4.1378761061946906E-3</c:v>
                </c:pt>
                <c:pt idx="1716">
                  <c:v>5.2441150442477866E-3</c:v>
                </c:pt>
                <c:pt idx="1717">
                  <c:v>5.7998672566371683E-3</c:v>
                </c:pt>
                <c:pt idx="1718">
                  <c:v>6.2469026548672563E-3</c:v>
                </c:pt>
                <c:pt idx="1719">
                  <c:v>5.9560619469026556E-3</c:v>
                </c:pt>
                <c:pt idx="1720">
                  <c:v>6.6726991150442474E-3</c:v>
                </c:pt>
                <c:pt idx="1721">
                  <c:v>5.6615486725663713E-3</c:v>
                </c:pt>
                <c:pt idx="1722">
                  <c:v>2.9751769911504425E-3</c:v>
                </c:pt>
                <c:pt idx="1723">
                  <c:v>3.9251769911504419E-3</c:v>
                </c:pt>
                <c:pt idx="1724">
                  <c:v>3.4938938053097343E-3</c:v>
                </c:pt>
                <c:pt idx="1725">
                  <c:v>4.5947345132743359E-3</c:v>
                </c:pt>
                <c:pt idx="1726">
                  <c:v>5.6871681415929199E-3</c:v>
                </c:pt>
                <c:pt idx="1727">
                  <c:v>6.4172123893805307E-3</c:v>
                </c:pt>
                <c:pt idx="1728">
                  <c:v>7.0634955752212399E-3</c:v>
                </c:pt>
                <c:pt idx="1729">
                  <c:v>4.7742920353982306E-3</c:v>
                </c:pt>
                <c:pt idx="1730">
                  <c:v>6.3569469026548671E-3</c:v>
                </c:pt>
                <c:pt idx="1731">
                  <c:v>6.1841150442477873E-3</c:v>
                </c:pt>
                <c:pt idx="1732">
                  <c:v>5.8328318584070808E-3</c:v>
                </c:pt>
                <c:pt idx="1733">
                  <c:v>6.6550884955752206E-3</c:v>
                </c:pt>
                <c:pt idx="1734">
                  <c:v>7.0078761061946899E-3</c:v>
                </c:pt>
                <c:pt idx="1735">
                  <c:v>6.0992035398230084E-3</c:v>
                </c:pt>
                <c:pt idx="1736">
                  <c:v>3.3279203539823012E-3</c:v>
                </c:pt>
                <c:pt idx="1737">
                  <c:v>3.6853982300884955E-3</c:v>
                </c:pt>
                <c:pt idx="1738">
                  <c:v>4.6117699115044257E-3</c:v>
                </c:pt>
                <c:pt idx="1739">
                  <c:v>5.4346460176991143E-3</c:v>
                </c:pt>
                <c:pt idx="1740">
                  <c:v>6.1161061946902653E-3</c:v>
                </c:pt>
                <c:pt idx="1741">
                  <c:v>6.4034955752212391E-3</c:v>
                </c:pt>
                <c:pt idx="1742">
                  <c:v>6.6526106194690262E-3</c:v>
                </c:pt>
                <c:pt idx="1743">
                  <c:v>4.8757079646017699E-3</c:v>
                </c:pt>
                <c:pt idx="1744">
                  <c:v>6.0844247787610623E-3</c:v>
                </c:pt>
                <c:pt idx="1745">
                  <c:v>6.5452212389380529E-3</c:v>
                </c:pt>
                <c:pt idx="1746">
                  <c:v>6.5630530973451329E-3</c:v>
                </c:pt>
                <c:pt idx="1747">
                  <c:v>5.7865044247787613E-3</c:v>
                </c:pt>
                <c:pt idx="1748">
                  <c:v>6.3401769911504424E-3</c:v>
                </c:pt>
                <c:pt idx="1749">
                  <c:v>5.8328318584070791E-3</c:v>
                </c:pt>
                <c:pt idx="1750">
                  <c:v>3.0142035398230088E-3</c:v>
                </c:pt>
                <c:pt idx="1751">
                  <c:v>3.3355309734513275E-3</c:v>
                </c:pt>
                <c:pt idx="1752">
                  <c:v>3.5947787610619464E-3</c:v>
                </c:pt>
                <c:pt idx="1753">
                  <c:v>4.8212389380530973E-3</c:v>
                </c:pt>
                <c:pt idx="1754">
                  <c:v>5.6234955752212388E-3</c:v>
                </c:pt>
                <c:pt idx="1755">
                  <c:v>6.5045132743362828E-3</c:v>
                </c:pt>
                <c:pt idx="1756">
                  <c:v>6.9408407079646012E-3</c:v>
                </c:pt>
                <c:pt idx="1757">
                  <c:v>5.1141150442477884E-3</c:v>
                </c:pt>
                <c:pt idx="1758">
                  <c:v>5.7004867256637169E-3</c:v>
                </c:pt>
                <c:pt idx="1759">
                  <c:v>6.1362389380530975E-3</c:v>
                </c:pt>
                <c:pt idx="1760">
                  <c:v>5.8780530973451331E-3</c:v>
                </c:pt>
                <c:pt idx="1761">
                  <c:v>6.1987168141592929E-3</c:v>
                </c:pt>
                <c:pt idx="1762">
                  <c:v>6.9709292035398229E-3</c:v>
                </c:pt>
                <c:pt idx="1763">
                  <c:v>6.0263126843657809E-3</c:v>
                </c:pt>
                <c:pt idx="1764">
                  <c:v>4.3718333333333343E-3</c:v>
                </c:pt>
                <c:pt idx="1765">
                  <c:v>3.3120416666666667E-3</c:v>
                </c:pt>
                <c:pt idx="1766">
                  <c:v>2.9494166666666666E-3</c:v>
                </c:pt>
                <c:pt idx="1767">
                  <c:v>3.0557222222222223E-3</c:v>
                </c:pt>
                <c:pt idx="1768">
                  <c:v>5.2732083333333329E-3</c:v>
                </c:pt>
                <c:pt idx="1769">
                  <c:v>4.9171666666666669E-3</c:v>
                </c:pt>
                <c:pt idx="1770">
                  <c:v>5.456333333333333E-3</c:v>
                </c:pt>
                <c:pt idx="1771">
                  <c:v>2.5292499999999998E-3</c:v>
                </c:pt>
                <c:pt idx="1772">
                  <c:v>5.3162499999999998E-3</c:v>
                </c:pt>
                <c:pt idx="1773">
                  <c:v>5.3140000000000001E-3</c:v>
                </c:pt>
                <c:pt idx="1774">
                  <c:v>5.761375E-3</c:v>
                </c:pt>
                <c:pt idx="1775">
                  <c:v>5.5331666666666671E-3</c:v>
                </c:pt>
                <c:pt idx="1776">
                  <c:v>4.5962083333333341E-3</c:v>
                </c:pt>
                <c:pt idx="1777">
                  <c:v>5.6391666666666665E-3</c:v>
                </c:pt>
                <c:pt idx="1778">
                  <c:v>3.8731666666666663E-3</c:v>
                </c:pt>
                <c:pt idx="1779">
                  <c:v>4.1709166666666665E-3</c:v>
                </c:pt>
                <c:pt idx="1780">
                  <c:v>2.9678333333333336E-3</c:v>
                </c:pt>
                <c:pt idx="1781">
                  <c:v>3.9854166666666666E-3</c:v>
                </c:pt>
                <c:pt idx="1782">
                  <c:v>5.4697916666666662E-3</c:v>
                </c:pt>
                <c:pt idx="1783">
                  <c:v>5.5220416666666664E-3</c:v>
                </c:pt>
                <c:pt idx="1784">
                  <c:v>6.0552916666666663E-3</c:v>
                </c:pt>
                <c:pt idx="1785">
                  <c:v>3.8743750000000002E-3</c:v>
                </c:pt>
                <c:pt idx="1786">
                  <c:v>5.331583333333334E-3</c:v>
                </c:pt>
                <c:pt idx="1787">
                  <c:v>4.8072499999999999E-3</c:v>
                </c:pt>
                <c:pt idx="1788">
                  <c:v>5.4753750000000002E-3</c:v>
                </c:pt>
                <c:pt idx="1789">
                  <c:v>5.6309999999999997E-3</c:v>
                </c:pt>
                <c:pt idx="1790">
                  <c:v>6.0895833333333331E-3</c:v>
                </c:pt>
                <c:pt idx="1791">
                  <c:v>5.3630416666666661E-3</c:v>
                </c:pt>
                <c:pt idx="1792">
                  <c:v>3.7512916666666662E-3</c:v>
                </c:pt>
                <c:pt idx="1793">
                  <c:v>4.4502500000000002E-3</c:v>
                </c:pt>
                <c:pt idx="1794">
                  <c:v>5.4551249999999999E-3</c:v>
                </c:pt>
                <c:pt idx="1795">
                  <c:v>5.6843750000000002E-3</c:v>
                </c:pt>
                <c:pt idx="1796">
                  <c:v>5.7273333333333334E-3</c:v>
                </c:pt>
                <c:pt idx="1797">
                  <c:v>6.0618749999999996E-3</c:v>
                </c:pt>
                <c:pt idx="1798">
                  <c:v>4.5566666666666663E-3</c:v>
                </c:pt>
                <c:pt idx="1799">
                  <c:v>4.9344166666666668E-3</c:v>
                </c:pt>
                <c:pt idx="1800">
                  <c:v>4.1492083333333337E-3</c:v>
                </c:pt>
                <c:pt idx="1801">
                  <c:v>5.3245833333333331E-3</c:v>
                </c:pt>
                <c:pt idx="1802">
                  <c:v>5.8882083333333338E-3</c:v>
                </c:pt>
                <c:pt idx="1803">
                  <c:v>5.146708333333333E-3</c:v>
                </c:pt>
                <c:pt idx="1804">
                  <c:v>5.4095833333333331E-3</c:v>
                </c:pt>
                <c:pt idx="1805">
                  <c:v>3.6627499999999998E-3</c:v>
                </c:pt>
                <c:pt idx="1806">
                  <c:v>3.1884583333333335E-3</c:v>
                </c:pt>
                <c:pt idx="1807">
                  <c:v>3.1486666666666668E-3</c:v>
                </c:pt>
                <c:pt idx="1808">
                  <c:v>3.5790416666666666E-3</c:v>
                </c:pt>
                <c:pt idx="1809">
                  <c:v>4.6574166666666665E-3</c:v>
                </c:pt>
                <c:pt idx="1810">
                  <c:v>5.1398333333333331E-3</c:v>
                </c:pt>
                <c:pt idx="1811">
                  <c:v>6.0506666666666669E-3</c:v>
                </c:pt>
                <c:pt idx="1812">
                  <c:v>6.0696666666666659E-3</c:v>
                </c:pt>
                <c:pt idx="1813">
                  <c:v>4.8127500000000002E-3</c:v>
                </c:pt>
                <c:pt idx="1814">
                  <c:v>5.2575E-3</c:v>
                </c:pt>
                <c:pt idx="1815">
                  <c:v>5.6125416666666667E-3</c:v>
                </c:pt>
                <c:pt idx="1816">
                  <c:v>5.0888333333333332E-3</c:v>
                </c:pt>
                <c:pt idx="1817">
                  <c:v>5.399958333333333E-3</c:v>
                </c:pt>
                <c:pt idx="1818">
                  <c:v>6.5336666666666677E-3</c:v>
                </c:pt>
                <c:pt idx="1819">
                  <c:v>5.3238611111111117E-3</c:v>
                </c:pt>
                <c:pt idx="1820">
                  <c:v>3.7649212598425195E-3</c:v>
                </c:pt>
                <c:pt idx="1821">
                  <c:v>1.7069291338582678E-3</c:v>
                </c:pt>
                <c:pt idx="1822">
                  <c:v>2.8397637795275592E-3</c:v>
                </c:pt>
                <c:pt idx="1823">
                  <c:v>2.959724409448819E-3</c:v>
                </c:pt>
                <c:pt idx="1824">
                  <c:v>4.5363385826771652E-3</c:v>
                </c:pt>
                <c:pt idx="1825">
                  <c:v>4.9100787401574805E-3</c:v>
                </c:pt>
                <c:pt idx="1826">
                  <c:v>4.9035433070866137E-3</c:v>
                </c:pt>
                <c:pt idx="1827">
                  <c:v>3.4616535433070867E-3</c:v>
                </c:pt>
                <c:pt idx="1828">
                  <c:v>4.5018897637795268E-3</c:v>
                </c:pt>
                <c:pt idx="1829">
                  <c:v>4.5915354330708664E-3</c:v>
                </c:pt>
                <c:pt idx="1830">
                  <c:v>5.2070078740157474E-3</c:v>
                </c:pt>
                <c:pt idx="1831">
                  <c:v>5.3575590551181102E-3</c:v>
                </c:pt>
                <c:pt idx="1832">
                  <c:v>4.2914173228346458E-3</c:v>
                </c:pt>
                <c:pt idx="1833">
                  <c:v>4.8840157480314964E-3</c:v>
                </c:pt>
                <c:pt idx="1834">
                  <c:v>3.4142913385826769E-3</c:v>
                </c:pt>
                <c:pt idx="1835">
                  <c:v>3.8916141732283464E-3</c:v>
                </c:pt>
                <c:pt idx="1836">
                  <c:v>2.5358267716535433E-3</c:v>
                </c:pt>
                <c:pt idx="1837">
                  <c:v>3.4007874015748031E-3</c:v>
                </c:pt>
                <c:pt idx="1838">
                  <c:v>4.7863385826771654E-3</c:v>
                </c:pt>
                <c:pt idx="1839">
                  <c:v>5.3787795275590557E-3</c:v>
                </c:pt>
                <c:pt idx="1840">
                  <c:v>5.461771653543307E-3</c:v>
                </c:pt>
                <c:pt idx="1841">
                  <c:v>3.3845669291338583E-3</c:v>
                </c:pt>
                <c:pt idx="1842">
                  <c:v>5.0900787401574801E-3</c:v>
                </c:pt>
                <c:pt idx="1843">
                  <c:v>4.2502362204724416E-3</c:v>
                </c:pt>
                <c:pt idx="1844">
                  <c:v>5.3374409448818895E-3</c:v>
                </c:pt>
                <c:pt idx="1845">
                  <c:v>5.5500000000000002E-3</c:v>
                </c:pt>
                <c:pt idx="1846">
                  <c:v>5.5852755905511815E-3</c:v>
                </c:pt>
                <c:pt idx="1847">
                  <c:v>4.8359055118110238E-3</c:v>
                </c:pt>
                <c:pt idx="1848">
                  <c:v>3.1746850393700788E-3</c:v>
                </c:pt>
                <c:pt idx="1849">
                  <c:v>3.6812992125984253E-3</c:v>
                </c:pt>
                <c:pt idx="1850">
                  <c:v>4.770905511811023E-3</c:v>
                </c:pt>
                <c:pt idx="1851">
                  <c:v>5.1760236220472437E-3</c:v>
                </c:pt>
                <c:pt idx="1852">
                  <c:v>5.2289370078740151E-3</c:v>
                </c:pt>
                <c:pt idx="1853">
                  <c:v>5.4371259842519682E-3</c:v>
                </c:pt>
                <c:pt idx="1854">
                  <c:v>4.0015354330708661E-3</c:v>
                </c:pt>
                <c:pt idx="1855">
                  <c:v>4.4452755905511811E-3</c:v>
                </c:pt>
                <c:pt idx="1856">
                  <c:v>3.9483464566929137E-3</c:v>
                </c:pt>
                <c:pt idx="1857">
                  <c:v>4.8071653543307084E-3</c:v>
                </c:pt>
                <c:pt idx="1858">
                  <c:v>5.5094881889763778E-3</c:v>
                </c:pt>
                <c:pt idx="1859">
                  <c:v>5.0118503937007872E-3</c:v>
                </c:pt>
                <c:pt idx="1860">
                  <c:v>4.8785433070866139E-3</c:v>
                </c:pt>
                <c:pt idx="1861">
                  <c:v>3.3012992125984251E-3</c:v>
                </c:pt>
                <c:pt idx="1862">
                  <c:v>2.5089370078740158E-3</c:v>
                </c:pt>
                <c:pt idx="1863">
                  <c:v>2.7033464566929132E-3</c:v>
                </c:pt>
                <c:pt idx="1864">
                  <c:v>3.0167716535433068E-3</c:v>
                </c:pt>
                <c:pt idx="1865">
                  <c:v>3.7763385826771654E-3</c:v>
                </c:pt>
                <c:pt idx="1866">
                  <c:v>4.5729921259842522E-3</c:v>
                </c:pt>
                <c:pt idx="1867">
                  <c:v>5.3811811023622052E-3</c:v>
                </c:pt>
                <c:pt idx="1868">
                  <c:v>5.6220078740157478E-3</c:v>
                </c:pt>
                <c:pt idx="1869">
                  <c:v>4.0201574803149604E-3</c:v>
                </c:pt>
                <c:pt idx="1870">
                  <c:v>4.6159055118110233E-3</c:v>
                </c:pt>
                <c:pt idx="1871">
                  <c:v>5.0312598425196857E-3</c:v>
                </c:pt>
                <c:pt idx="1872">
                  <c:v>4.5041338582677169E-3</c:v>
                </c:pt>
                <c:pt idx="1873">
                  <c:v>5.1086614173228347E-3</c:v>
                </c:pt>
                <c:pt idx="1874">
                  <c:v>5.6710629921259839E-3</c:v>
                </c:pt>
                <c:pt idx="1875">
                  <c:v>4.5843307086614171E-3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70-472D-9F23-27D013F7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531727"/>
        <c:axId val="772534639"/>
      </c:scatterChart>
      <c:valAx>
        <c:axId val="7725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4639"/>
        <c:crosses val="autoZero"/>
        <c:crossBetween val="midCat"/>
      </c:valAx>
      <c:valAx>
        <c:axId val="77253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2009_2016'!$H$1376:$H$1431</c:f>
              <c:numCache>
                <c:formatCode>General</c:formatCode>
                <c:ptCount val="56"/>
                <c:pt idx="0">
                  <c:v>0.32971</c:v>
                </c:pt>
                <c:pt idx="1">
                  <c:v>0.24609999999999999</c:v>
                </c:pt>
                <c:pt idx="2">
                  <c:v>0.34814500000000004</c:v>
                </c:pt>
                <c:pt idx="3">
                  <c:v>0.34603</c:v>
                </c:pt>
                <c:pt idx="4">
                  <c:v>0.36533499999999997</c:v>
                </c:pt>
                <c:pt idx="5">
                  <c:v>0.34151999999999999</c:v>
                </c:pt>
                <c:pt idx="6">
                  <c:v>0.36611000000000005</c:v>
                </c:pt>
                <c:pt idx="7">
                  <c:v>0.31577500000000003</c:v>
                </c:pt>
                <c:pt idx="8">
                  <c:v>0.33952500000000002</c:v>
                </c:pt>
                <c:pt idx="9">
                  <c:v>0.35618499999999997</c:v>
                </c:pt>
                <c:pt idx="10">
                  <c:v>0.360765</c:v>
                </c:pt>
                <c:pt idx="11">
                  <c:v>0.37772</c:v>
                </c:pt>
                <c:pt idx="12">
                  <c:v>0.40280500000000002</c:v>
                </c:pt>
                <c:pt idx="13">
                  <c:v>0.35844999999999999</c:v>
                </c:pt>
                <c:pt idx="14">
                  <c:v>0.30812</c:v>
                </c:pt>
                <c:pt idx="15">
                  <c:v>0.39023999999999998</c:v>
                </c:pt>
                <c:pt idx="16">
                  <c:v>0.34643499999999999</c:v>
                </c:pt>
                <c:pt idx="17">
                  <c:v>0.39362000000000003</c:v>
                </c:pt>
                <c:pt idx="18">
                  <c:v>0.39542500000000003</c:v>
                </c:pt>
                <c:pt idx="19">
                  <c:v>0.35783999999999999</c:v>
                </c:pt>
                <c:pt idx="20">
                  <c:v>0.38239000000000001</c:v>
                </c:pt>
                <c:pt idx="21">
                  <c:v>0.32447000000000004</c:v>
                </c:pt>
                <c:pt idx="22">
                  <c:v>0.35308499999999998</c:v>
                </c:pt>
                <c:pt idx="23">
                  <c:v>0.36213000000000001</c:v>
                </c:pt>
                <c:pt idx="24">
                  <c:v>0.36541000000000001</c:v>
                </c:pt>
                <c:pt idx="25">
                  <c:v>0.37950499999999998</c:v>
                </c:pt>
                <c:pt idx="26">
                  <c:v>0.43255500000000002</c:v>
                </c:pt>
                <c:pt idx="27">
                  <c:v>0.35921999999999998</c:v>
                </c:pt>
                <c:pt idx="28">
                  <c:v>0.357705</c:v>
                </c:pt>
                <c:pt idx="29">
                  <c:v>0.39488000000000001</c:v>
                </c:pt>
                <c:pt idx="30">
                  <c:v>0.38812999999999998</c:v>
                </c:pt>
                <c:pt idx="31">
                  <c:v>0.35906000000000005</c:v>
                </c:pt>
                <c:pt idx="32">
                  <c:v>0.37178</c:v>
                </c:pt>
                <c:pt idx="33">
                  <c:v>0.37112000000000001</c:v>
                </c:pt>
                <c:pt idx="34">
                  <c:v>0.38103500000000001</c:v>
                </c:pt>
                <c:pt idx="35">
                  <c:v>0.32650000000000001</c:v>
                </c:pt>
                <c:pt idx="36">
                  <c:v>0.36545499999999997</c:v>
                </c:pt>
                <c:pt idx="37">
                  <c:v>0.35408499999999998</c:v>
                </c:pt>
                <c:pt idx="38">
                  <c:v>0.38315500000000002</c:v>
                </c:pt>
                <c:pt idx="39">
                  <c:v>0.38902500000000001</c:v>
                </c:pt>
                <c:pt idx="40">
                  <c:v>0.42176000000000002</c:v>
                </c:pt>
                <c:pt idx="41">
                  <c:v>0.37883</c:v>
                </c:pt>
                <c:pt idx="42">
                  <c:v>0.35528000000000004</c:v>
                </c:pt>
                <c:pt idx="43">
                  <c:v>0.36526999999999998</c:v>
                </c:pt>
                <c:pt idx="44">
                  <c:v>0.33876499999999998</c:v>
                </c:pt>
                <c:pt idx="45">
                  <c:v>0.41659499999999999</c:v>
                </c:pt>
                <c:pt idx="46">
                  <c:v>0.37459500000000001</c:v>
                </c:pt>
                <c:pt idx="47">
                  <c:v>0.38885000000000003</c:v>
                </c:pt>
                <c:pt idx="48">
                  <c:v>0.394395</c:v>
                </c:pt>
                <c:pt idx="49">
                  <c:v>0.32591500000000001</c:v>
                </c:pt>
                <c:pt idx="50">
                  <c:v>0.35211499999999996</c:v>
                </c:pt>
                <c:pt idx="51">
                  <c:v>0.37220999999999999</c:v>
                </c:pt>
                <c:pt idx="52">
                  <c:v>0.38040499999999999</c:v>
                </c:pt>
                <c:pt idx="53">
                  <c:v>0.35365999999999997</c:v>
                </c:pt>
                <c:pt idx="54">
                  <c:v>0.41320999999999997</c:v>
                </c:pt>
                <c:pt idx="55">
                  <c:v>0.37402000000000002</c:v>
                </c:pt>
              </c:numCache>
            </c:numRef>
          </c:xVal>
          <c:yVal>
            <c:numRef>
              <c:f>'502_NDVI_Final 2009_2016'!$I$1376:$I$1431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BC-44F5-80C8-9C01973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81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2009_2016'!$H$1488:$H$1543</c:f>
              <c:numCache>
                <c:formatCode>0.000</c:formatCode>
                <c:ptCount val="56"/>
                <c:pt idx="0">
                  <c:v>0.36134500000000003</c:v>
                </c:pt>
                <c:pt idx="1">
                  <c:v>0.226995</c:v>
                </c:pt>
                <c:pt idx="2">
                  <c:v>0.42529</c:v>
                </c:pt>
                <c:pt idx="3">
                  <c:v>0.44006333333333331</c:v>
                </c:pt>
                <c:pt idx="4">
                  <c:v>0.47530499999999998</c:v>
                </c:pt>
                <c:pt idx="5">
                  <c:v>0.44955000000000001</c:v>
                </c:pt>
                <c:pt idx="6">
                  <c:v>0.482985</c:v>
                </c:pt>
                <c:pt idx="7">
                  <c:v>0.35462499999999997</c:v>
                </c:pt>
                <c:pt idx="8">
                  <c:v>0.44416</c:v>
                </c:pt>
                <c:pt idx="9">
                  <c:v>0.46676499999999999</c:v>
                </c:pt>
                <c:pt idx="10">
                  <c:v>0.45689999999999997</c:v>
                </c:pt>
                <c:pt idx="11">
                  <c:v>0.47572499999999995</c:v>
                </c:pt>
                <c:pt idx="12">
                  <c:v>0.53327999999999998</c:v>
                </c:pt>
                <c:pt idx="13">
                  <c:v>0.45433499999999999</c:v>
                </c:pt>
                <c:pt idx="14">
                  <c:v>0.32104500000000002</c:v>
                </c:pt>
                <c:pt idx="15">
                  <c:v>0.393285</c:v>
                </c:pt>
                <c:pt idx="16">
                  <c:v>0.40573999999999999</c:v>
                </c:pt>
                <c:pt idx="17">
                  <c:v>0.51291500000000001</c:v>
                </c:pt>
                <c:pt idx="18">
                  <c:v>0.45715</c:v>
                </c:pt>
                <c:pt idx="19">
                  <c:v>0.47814000000000001</c:v>
                </c:pt>
                <c:pt idx="20">
                  <c:v>0.45206999999999997</c:v>
                </c:pt>
                <c:pt idx="21">
                  <c:v>0.37668999999999997</c:v>
                </c:pt>
                <c:pt idx="22">
                  <c:v>0.41265000000000002</c:v>
                </c:pt>
                <c:pt idx="23">
                  <c:v>0.46921499999999999</c:v>
                </c:pt>
                <c:pt idx="24">
                  <c:v>0.476935</c:v>
                </c:pt>
                <c:pt idx="25">
                  <c:v>0.44160500000000003</c:v>
                </c:pt>
                <c:pt idx="26">
                  <c:v>0.56594499999999992</c:v>
                </c:pt>
                <c:pt idx="27">
                  <c:v>0.44182500000000002</c:v>
                </c:pt>
                <c:pt idx="28">
                  <c:v>0.37570999999999999</c:v>
                </c:pt>
                <c:pt idx="29">
                  <c:v>0.43782500000000002</c:v>
                </c:pt>
                <c:pt idx="30">
                  <c:v>0.44928999999999997</c:v>
                </c:pt>
                <c:pt idx="31">
                  <c:v>0.45842499999999997</c:v>
                </c:pt>
                <c:pt idx="32">
                  <c:v>0.46709499999999998</c:v>
                </c:pt>
                <c:pt idx="33">
                  <c:v>0.49423</c:v>
                </c:pt>
                <c:pt idx="34">
                  <c:v>0.49217499999999997</c:v>
                </c:pt>
                <c:pt idx="35">
                  <c:v>0.397345</c:v>
                </c:pt>
                <c:pt idx="36">
                  <c:v>0.46093000000000001</c:v>
                </c:pt>
                <c:pt idx="37">
                  <c:v>0.45065500000000003</c:v>
                </c:pt>
                <c:pt idx="38">
                  <c:v>0.48529</c:v>
                </c:pt>
                <c:pt idx="39">
                  <c:v>0.48609000000000002</c:v>
                </c:pt>
                <c:pt idx="40">
                  <c:v>0.538775</c:v>
                </c:pt>
                <c:pt idx="41">
                  <c:v>0.48239500000000002</c:v>
                </c:pt>
                <c:pt idx="42">
                  <c:v>0.38331500000000002</c:v>
                </c:pt>
                <c:pt idx="43">
                  <c:v>0.43449000000000004</c:v>
                </c:pt>
                <c:pt idx="44">
                  <c:v>0.41589500000000001</c:v>
                </c:pt>
                <c:pt idx="45">
                  <c:v>0.50100499999999992</c:v>
                </c:pt>
                <c:pt idx="46">
                  <c:v>0.48193000000000003</c:v>
                </c:pt>
                <c:pt idx="47">
                  <c:v>0.53675000000000006</c:v>
                </c:pt>
                <c:pt idx="48">
                  <c:v>0.54245500000000002</c:v>
                </c:pt>
                <c:pt idx="49">
                  <c:v>0.41591500000000003</c:v>
                </c:pt>
                <c:pt idx="50">
                  <c:v>0.44612499999999999</c:v>
                </c:pt>
                <c:pt idx="51">
                  <c:v>0.49754999999999999</c:v>
                </c:pt>
                <c:pt idx="52">
                  <c:v>0.48286000000000001</c:v>
                </c:pt>
                <c:pt idx="53">
                  <c:v>0.48774499999999998</c:v>
                </c:pt>
                <c:pt idx="54">
                  <c:v>0.59123499999999996</c:v>
                </c:pt>
                <c:pt idx="55">
                  <c:v>0.47736000000000001</c:v>
                </c:pt>
              </c:numCache>
            </c:numRef>
          </c:xVal>
          <c:yVal>
            <c:numRef>
              <c:f>'502_NDVI_Final 2009_2016'!$I$1488:$I$1543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B-44AF-858A-4B7DAF8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106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86132983377079"/>
                  <c:y val="2.14005540974044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2009_2016'!$H$1656:$H$1711</c:f>
              <c:numCache>
                <c:formatCode>0.000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'502_NDVI_Final 2009_2016'!$I$1656:$I$1711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4-4C7D-8FEB-58A2CB50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'P Response'!$P$3:$P$50</c:f>
              <c:numCache>
                <c:formatCode>General</c:formatCode>
                <c:ptCount val="48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  <c:pt idx="43">
                  <c:v>2.0470833000000006</c:v>
                </c:pt>
                <c:pt idx="44">
                  <c:v>15.460569799999998</c:v>
                </c:pt>
                <c:pt idx="45">
                  <c:v>18.030728600000003</c:v>
                </c:pt>
                <c:pt idx="46">
                  <c:v>18.689458300000005</c:v>
                </c:pt>
                <c:pt idx="47">
                  <c:v>4.3483280000000022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Response'!$N$3:$N$50</c:f>
              <c:numCache>
                <c:formatCode>General</c:formatCode>
                <c:ptCount val="48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  <c:pt idx="43">
                  <c:v>2.6198686305775265E-2</c:v>
                </c:pt>
                <c:pt idx="44">
                  <c:v>-0.28859102169149731</c:v>
                </c:pt>
                <c:pt idx="45">
                  <c:v>-0.2127371273712737</c:v>
                </c:pt>
                <c:pt idx="46">
                  <c:v>-0.19948519883065341</c:v>
                </c:pt>
                <c:pt idx="47">
                  <c:v>4.8379675733920435E-2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Response'!$O$3:$O$50</c:f>
              <c:numCache>
                <c:formatCode>General</c:formatCode>
                <c:ptCount val="48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  <c:pt idx="43">
                  <c:v>-0.69640710000000183</c:v>
                </c:pt>
                <c:pt idx="44">
                  <c:v>8.7641066000000016</c:v>
                </c:pt>
                <c:pt idx="45">
                  <c:v>11.398200000000003</c:v>
                </c:pt>
                <c:pt idx="46">
                  <c:v>10.158958300000002</c:v>
                </c:pt>
                <c:pt idx="47">
                  <c:v>-1.4283589000000028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669444444444446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'Var,  Mgmt, Dates'!$AC$4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7624278215223095"/>
                  <c:y val="9.217592592592592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Dates'!$AD$5:$AD$10</c:f>
              <c:numCache>
                <c:formatCode>General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6B-4865-B8F4-DB19BB9E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618432"/>
        <c:axId val="2019618848"/>
      </c:scatterChart>
      <c:valAx>
        <c:axId val="201961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848"/>
        <c:crosses val="autoZero"/>
        <c:crossBetween val="midCat"/>
      </c:valAx>
      <c:valAx>
        <c:axId val="20196188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90026246719159"/>
          <c:y val="0.12557815689705451"/>
          <c:w val="0.4316170166229221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0N vs 22N (all years)</a:t>
            </a:r>
          </a:p>
        </c:rich>
      </c:tx>
      <c:layout>
        <c:manualLayout>
          <c:xMode val="edge"/>
          <c:yMode val="edge"/>
          <c:x val="0.5500000000000000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 pred Nxt YR'!$J$3</c:f>
              <c:strCache>
                <c:ptCount val="1"/>
                <c:pt idx="0">
                  <c:v>MaxYld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95384951881017"/>
                  <c:y val="-0.182440944881889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'RI pred Nxt YR'!$D$4:$D$49</c:f>
              <c:numCache>
                <c:formatCode>General</c:formatCode>
                <c:ptCount val="46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2001.8880000000001</c:v>
                </c:pt>
                <c:pt idx="43">
                  <c:v>1915.8720000000003</c:v>
                </c:pt>
                <c:pt idx="44">
                  <c:v>3157.7280000000005</c:v>
                </c:pt>
                <c:pt idx="45">
                  <c:v>2099.328</c:v>
                </c:pt>
              </c:numCache>
            </c:numRef>
          </c:xVal>
          <c:yVal>
            <c:numRef>
              <c:f>'RI pred Nxt YR'!$J$4:$J$49</c:f>
              <c:numCache>
                <c:formatCode>General</c:formatCode>
                <c:ptCount val="46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5421.0240000000003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0E-41B8-AD2F-0E99436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08991"/>
        <c:axId val="1494309823"/>
      </c:scatterChart>
      <c:valAx>
        <c:axId val="149430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9823"/>
        <c:crosses val="autoZero"/>
        <c:crossBetween val="midCat"/>
      </c:valAx>
      <c:valAx>
        <c:axId val="1494309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Distribution!$G$5:$G$16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Distribution!$L$5:$L$22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Distribution!$C$5:$C$43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Distribution!$I$5:$I$43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Wheat</a:t>
            </a:r>
            <a:r>
              <a:rPr lang="en-US" baseline="0"/>
              <a:t> grain yield, </a:t>
            </a:r>
            <a:br>
              <a:rPr lang="en-US" baseline="0"/>
            </a:br>
            <a:r>
              <a:rPr lang="en-US" baseline="0"/>
              <a:t>0-40-60  N-P2O5-K2O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3.3240740740740737E-2"/>
          <c:w val="0.81862729658792655"/>
          <c:h val="0.80285505978419347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Yield_over_Time!$F$1</c:f>
              <c:strCache>
                <c:ptCount val="1"/>
                <c:pt idx="0">
                  <c:v>buac_2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9550743657042873E-2"/>
                  <c:y val="-0.272004228638086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Yield_over_Time!$E$2:$E$48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Yield_over_Time!$F$2:$F$48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28.514800000000001</c:v>
                </c:pt>
                <c:pt idx="44">
                  <c:v>28.485099999999999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99-4F2C-B4D9-D0093C66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015360"/>
        <c:axId val="1378018688"/>
      </c:scatterChart>
      <c:valAx>
        <c:axId val="137801536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018688"/>
        <c:crosses val="autoZero"/>
        <c:crossBetween val="midCat"/>
      </c:valAx>
      <c:valAx>
        <c:axId val="1378018688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015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Wheat</a:t>
            </a:r>
            <a:r>
              <a:rPr lang="en-US" baseline="0"/>
              <a:t> grain yield, </a:t>
            </a:r>
            <a:br>
              <a:rPr lang="en-US" baseline="0"/>
            </a:br>
            <a:r>
              <a:rPr lang="en-US" baseline="0"/>
              <a:t>100-40-60  N-P2O5-K2O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3.3240740740740737E-2"/>
          <c:w val="0.81862729658792655"/>
          <c:h val="0.80285505978419347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Yield_over_Time!$F$1</c:f>
              <c:strCache>
                <c:ptCount val="1"/>
                <c:pt idx="0">
                  <c:v>buac_2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933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0550743657042871E-2"/>
                  <c:y val="0.407387357830271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Yield_over_Time!$E$2:$E$48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Yield_over_Time!$H$2:$H$48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40.094299999999997</c:v>
                </c:pt>
                <c:pt idx="44">
                  <c:v>78.822900000000004</c:v>
                </c:pt>
                <c:pt idx="45">
                  <c:v>79.718800000000002</c:v>
                </c:pt>
                <c:pt idx="46">
                  <c:v>30.976900000000001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D8-48B3-8887-9E7FFD55E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015360"/>
        <c:axId val="1378018688"/>
      </c:scatterChart>
      <c:valAx>
        <c:axId val="137801536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018688"/>
        <c:crosses val="autoZero"/>
        <c:crossBetween val="midCat"/>
      </c:valAx>
      <c:valAx>
        <c:axId val="1378018688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015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12" Type="http://schemas.openxmlformats.org/officeDocument/2006/relationships/chart" Target="../charts/chart70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5" Type="http://schemas.openxmlformats.org/officeDocument/2006/relationships/chart" Target="../charts/chart63.xml"/><Relationship Id="rId10" Type="http://schemas.openxmlformats.org/officeDocument/2006/relationships/chart" Target="../charts/chart68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4" Type="http://schemas.openxmlformats.org/officeDocument/2006/relationships/chart" Target="../charts/chart7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image" Target="../media/image1.png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199185</xdr:colOff>
      <xdr:row>2564</xdr:row>
      <xdr:rowOff>118221</xdr:rowOff>
    </xdr:from>
    <xdr:to>
      <xdr:col>18</xdr:col>
      <xdr:colOff>503985</xdr:colOff>
      <xdr:row>2581</xdr:row>
      <xdr:rowOff>160804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280146</xdr:colOff>
      <xdr:row>2520</xdr:row>
      <xdr:rowOff>134470</xdr:rowOff>
    </xdr:from>
    <xdr:to>
      <xdr:col>38</xdr:col>
      <xdr:colOff>584946</xdr:colOff>
      <xdr:row>2537</xdr:row>
      <xdr:rowOff>29134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156882</xdr:colOff>
      <xdr:row>2473</xdr:row>
      <xdr:rowOff>22412</xdr:rowOff>
    </xdr:from>
    <xdr:to>
      <xdr:col>42</xdr:col>
      <xdr:colOff>461682</xdr:colOff>
      <xdr:row>2490</xdr:row>
      <xdr:rowOff>17929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1008529</xdr:colOff>
      <xdr:row>2422</xdr:row>
      <xdr:rowOff>1</xdr:rowOff>
    </xdr:from>
    <xdr:to>
      <xdr:col>33</xdr:col>
      <xdr:colOff>2241</xdr:colOff>
      <xdr:row>2438</xdr:row>
      <xdr:rowOff>152400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2358</xdr:row>
      <xdr:rowOff>0</xdr:rowOff>
    </xdr:from>
    <xdr:to>
      <xdr:col>41</xdr:col>
      <xdr:colOff>304800</xdr:colOff>
      <xdr:row>2372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414807</xdr:colOff>
      <xdr:row>61</xdr:row>
      <xdr:rowOff>134152</xdr:rowOff>
    </xdr:from>
    <xdr:to>
      <xdr:col>34</xdr:col>
      <xdr:colOff>275231</xdr:colOff>
      <xdr:row>83</xdr:row>
      <xdr:rowOff>95492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175631" y="9771211"/>
          <a:ext cx="7850218" cy="3636869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61" y="877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1971-2018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333375</xdr:colOff>
      <xdr:row>10</xdr:row>
      <xdr:rowOff>11206</xdr:rowOff>
    </xdr:from>
    <xdr:to>
      <xdr:col>14</xdr:col>
      <xdr:colOff>409575</xdr:colOff>
      <xdr:row>29</xdr:row>
      <xdr:rowOff>56028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351304</xdr:colOff>
      <xdr:row>79</xdr:row>
      <xdr:rowOff>116540</xdr:rowOff>
    </xdr:from>
    <xdr:to>
      <xdr:col>34</xdr:col>
      <xdr:colOff>537322</xdr:colOff>
      <xdr:row>91</xdr:row>
      <xdr:rowOff>89646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1971-2018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514350</xdr:colOff>
      <xdr:row>2</xdr:row>
      <xdr:rowOff>152400</xdr:rowOff>
    </xdr:from>
    <xdr:to>
      <xdr:col>19</xdr:col>
      <xdr:colOff>57150</xdr:colOff>
      <xdr:row>16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95250</xdr:colOff>
      <xdr:row>5</xdr:row>
      <xdr:rowOff>114300</xdr:rowOff>
    </xdr:from>
    <xdr:to>
      <xdr:col>36</xdr:col>
      <xdr:colOff>400050</xdr:colOff>
      <xdr:row>23</xdr:row>
      <xdr:rowOff>123825</xdr:rowOff>
    </xdr:to>
    <xdr:graphicFrame macro="">
      <xdr:nvGraphicFramePr>
        <xdr:cNvPr id="40009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161925</xdr:colOff>
      <xdr:row>24</xdr:row>
      <xdr:rowOff>76200</xdr:rowOff>
    </xdr:from>
    <xdr:to>
      <xdr:col>36</xdr:col>
      <xdr:colOff>466725</xdr:colOff>
      <xdr:row>42</xdr:row>
      <xdr:rowOff>85725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161925</xdr:colOff>
      <xdr:row>13</xdr:row>
      <xdr:rowOff>28575</xdr:rowOff>
    </xdr:from>
    <xdr:to>
      <xdr:col>19</xdr:col>
      <xdr:colOff>466725</xdr:colOff>
      <xdr:row>31</xdr:row>
      <xdr:rowOff>38100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533400</xdr:colOff>
      <xdr:row>11</xdr:row>
      <xdr:rowOff>85725</xdr:rowOff>
    </xdr:from>
    <xdr:to>
      <xdr:col>28</xdr:col>
      <xdr:colOff>571500</xdr:colOff>
      <xdr:row>28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533400</xdr:colOff>
      <xdr:row>29</xdr:row>
      <xdr:rowOff>19050</xdr:rowOff>
    </xdr:from>
    <xdr:to>
      <xdr:col>28</xdr:col>
      <xdr:colOff>571500</xdr:colOff>
      <xdr:row>46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600075</xdr:colOff>
      <xdr:row>10</xdr:row>
      <xdr:rowOff>89646</xdr:rowOff>
    </xdr:from>
    <xdr:to>
      <xdr:col>39</xdr:col>
      <xdr:colOff>722780</xdr:colOff>
      <xdr:row>34</xdr:row>
      <xdr:rowOff>18488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138314</xdr:colOff>
      <xdr:row>69</xdr:row>
      <xdr:rowOff>44823</xdr:rowOff>
    </xdr:from>
    <xdr:to>
      <xdr:col>33</xdr:col>
      <xdr:colOff>705970</xdr:colOff>
      <xdr:row>86</xdr:row>
      <xdr:rowOff>35298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13446</xdr:colOff>
      <xdr:row>69</xdr:row>
      <xdr:rowOff>58831</xdr:rowOff>
    </xdr:from>
    <xdr:to>
      <xdr:col>38</xdr:col>
      <xdr:colOff>1244413</xdr:colOff>
      <xdr:row>86</xdr:row>
      <xdr:rowOff>49306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804583</xdr:colOff>
      <xdr:row>89</xdr:row>
      <xdr:rowOff>95809</xdr:rowOff>
    </xdr:from>
    <xdr:to>
      <xdr:col>48</xdr:col>
      <xdr:colOff>187700</xdr:colOff>
      <xdr:row>107</xdr:row>
      <xdr:rowOff>10084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179297</xdr:colOff>
      <xdr:row>89</xdr:row>
      <xdr:rowOff>44824</xdr:rowOff>
    </xdr:from>
    <xdr:to>
      <xdr:col>34</xdr:col>
      <xdr:colOff>593913</xdr:colOff>
      <xdr:row>106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336177</xdr:colOff>
      <xdr:row>94</xdr:row>
      <xdr:rowOff>112058</xdr:rowOff>
    </xdr:from>
    <xdr:to>
      <xdr:col>23</xdr:col>
      <xdr:colOff>168088</xdr:colOff>
      <xdr:row>111</xdr:row>
      <xdr:rowOff>102533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179294</xdr:colOff>
      <xdr:row>107</xdr:row>
      <xdr:rowOff>22411</xdr:rowOff>
    </xdr:from>
    <xdr:to>
      <xdr:col>34</xdr:col>
      <xdr:colOff>627530</xdr:colOff>
      <xdr:row>128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234763</xdr:colOff>
      <xdr:row>108</xdr:row>
      <xdr:rowOff>145677</xdr:rowOff>
    </xdr:from>
    <xdr:to>
      <xdr:col>38</xdr:col>
      <xdr:colOff>1257300</xdr:colOff>
      <xdr:row>125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100852</xdr:colOff>
      <xdr:row>90</xdr:row>
      <xdr:rowOff>111498</xdr:rowOff>
    </xdr:from>
    <xdr:to>
      <xdr:col>38</xdr:col>
      <xdr:colOff>1123950</xdr:colOff>
      <xdr:row>107</xdr:row>
      <xdr:rowOff>101973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162486</xdr:colOff>
      <xdr:row>60</xdr:row>
      <xdr:rowOff>57147</xdr:rowOff>
    </xdr:from>
    <xdr:to>
      <xdr:col>58</xdr:col>
      <xdr:colOff>240928</xdr:colOff>
      <xdr:row>77</xdr:row>
      <xdr:rowOff>133348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55471</xdr:colOff>
      <xdr:row>11</xdr:row>
      <xdr:rowOff>84604</xdr:rowOff>
    </xdr:from>
    <xdr:to>
      <xdr:col>61</xdr:col>
      <xdr:colOff>443195</xdr:colOff>
      <xdr:row>35</xdr:row>
      <xdr:rowOff>13446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357467</xdr:colOff>
      <xdr:row>11</xdr:row>
      <xdr:rowOff>60511</xdr:rowOff>
    </xdr:from>
    <xdr:to>
      <xdr:col>32</xdr:col>
      <xdr:colOff>336735</xdr:colOff>
      <xdr:row>28</xdr:row>
      <xdr:rowOff>136711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0.17624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65142" y="23386"/>
          <a:ext cx="2717716" cy="648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13958</xdr:colOff>
      <xdr:row>10</xdr:row>
      <xdr:rowOff>162417</xdr:rowOff>
    </xdr:from>
    <xdr:to>
      <xdr:col>16</xdr:col>
      <xdr:colOff>320071</xdr:colOff>
      <xdr:row>26</xdr:row>
      <xdr:rowOff>162417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147637</xdr:colOff>
      <xdr:row>12</xdr:row>
      <xdr:rowOff>14287</xdr:rowOff>
    </xdr:from>
    <xdr:to>
      <xdr:col>34</xdr:col>
      <xdr:colOff>452437</xdr:colOff>
      <xdr:row>28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175798</xdr:colOff>
      <xdr:row>27</xdr:row>
      <xdr:rowOff>168758</xdr:rowOff>
    </xdr:from>
    <xdr:to>
      <xdr:col>16</xdr:col>
      <xdr:colOff>480598</xdr:colOff>
      <xdr:row>44</xdr:row>
      <xdr:rowOff>23399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596349</xdr:colOff>
      <xdr:row>1</xdr:row>
      <xdr:rowOff>53009</xdr:rowOff>
    </xdr:from>
    <xdr:to>
      <xdr:col>7</xdr:col>
      <xdr:colOff>8284</xdr:colOff>
      <xdr:row>17</xdr:row>
      <xdr:rowOff>21535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</xdr:colOff>
      <xdr:row>3</xdr:row>
      <xdr:rowOff>76200</xdr:rowOff>
    </xdr:from>
    <xdr:to>
      <xdr:col>30</xdr:col>
      <xdr:colOff>130549</xdr:colOff>
      <xdr:row>26</xdr:row>
      <xdr:rowOff>50986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57150</xdr:colOff>
      <xdr:row>28</xdr:row>
      <xdr:rowOff>19050</xdr:rowOff>
    </xdr:from>
    <xdr:to>
      <xdr:col>30</xdr:col>
      <xdr:colOff>178174</xdr:colOff>
      <xdr:row>50</xdr:row>
      <xdr:rowOff>155761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76200</xdr:colOff>
      <xdr:row>57</xdr:row>
      <xdr:rowOff>61705</xdr:rowOff>
    </xdr:from>
    <xdr:to>
      <xdr:col>9</xdr:col>
      <xdr:colOff>381000</xdr:colOff>
      <xdr:row>74</xdr:row>
      <xdr:rowOff>52180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237711</xdr:colOff>
      <xdr:row>3</xdr:row>
      <xdr:rowOff>110159</xdr:rowOff>
    </xdr:from>
    <xdr:to>
      <xdr:col>20</xdr:col>
      <xdr:colOff>545824</xdr:colOff>
      <xdr:row>20</xdr:row>
      <xdr:rowOff>84069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211206</xdr:colOff>
      <xdr:row>56</xdr:row>
      <xdr:rowOff>5384</xdr:rowOff>
    </xdr:from>
    <xdr:to>
      <xdr:col>21</xdr:col>
      <xdr:colOff>516006</xdr:colOff>
      <xdr:row>72</xdr:row>
      <xdr:rowOff>161512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136248</xdr:colOff>
      <xdr:row>64</xdr:row>
      <xdr:rowOff>157871</xdr:rowOff>
    </xdr:from>
    <xdr:to>
      <xdr:col>21</xdr:col>
      <xdr:colOff>190390</xdr:colOff>
      <xdr:row>65</xdr:row>
      <xdr:rowOff>14495</xdr:rowOff>
    </xdr:to>
    <xdr:cxnSp macro="">
      <xdr:nvCxnSpPr>
        <xdr:cNvPr id="9" name="Straight Connector 8"/>
        <xdr:cNvCxnSpPr/>
      </xdr:nvCxnSpPr>
      <xdr:spPr>
        <a:xfrm flipV="1">
          <a:off x="11213823" y="11016371"/>
          <a:ext cx="3711742" cy="18549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0.17315</cdr:x>
      <cdr:y>0</cdr:y>
    </cdr:from>
    <cdr:to>
      <cdr:x>0.53807</cdr:x>
      <cdr:y>0.15867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87576" y="0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0.63958</cdr:x>
      <cdr:y>0.07986</cdr:y>
    </cdr:from>
    <cdr:to>
      <cdr:x>0.91042</cdr:x>
      <cdr:y>0.29514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4175" y="219075"/>
          <a:ext cx="123825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0.21667</cdr:x>
      <cdr:y>0.20486</cdr:y>
    </cdr:from>
    <cdr:to>
      <cdr:x>0.97292</cdr:x>
      <cdr:y>0.93403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90600" y="561975"/>
          <a:ext cx="3457575" cy="2000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0.15833</cdr:x>
      <cdr:y>0.04514</cdr:y>
    </cdr:from>
    <cdr:to>
      <cdr:x>0.50208</cdr:x>
      <cdr:y>0.32861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27557" y="126688"/>
          <a:ext cx="1579597" cy="79558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 u="sng"/>
            <a:t>Yield at 80 lb N/ac</a:t>
          </a:r>
        </a:p>
        <a:p xmlns:a="http://schemas.openxmlformats.org/drawingml/2006/main">
          <a:r>
            <a:rPr lang="en-US" sz="1100"/>
            <a:t>Min	23</a:t>
          </a:r>
        </a:p>
        <a:p xmlns:a="http://schemas.openxmlformats.org/drawingml/2006/main">
          <a:r>
            <a:rPr lang="en-US" sz="1100"/>
            <a:t>Max	89</a:t>
          </a:r>
          <a:br>
            <a:rPr lang="en-US" sz="1100"/>
          </a:br>
          <a:r>
            <a:rPr lang="en-US" sz="1100"/>
            <a:t>Average	45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34</xdr:row>
      <xdr:rowOff>90487</xdr:rowOff>
    </xdr:from>
    <xdr:to>
      <xdr:col>12</xdr:col>
      <xdr:colOff>323850</xdr:colOff>
      <xdr:row>51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542925</xdr:colOff>
      <xdr:row>38</xdr:row>
      <xdr:rowOff>0</xdr:rowOff>
    </xdr:from>
    <xdr:to>
      <xdr:col>23</xdr:col>
      <xdr:colOff>238125</xdr:colOff>
      <xdr:row>54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</xdr:colOff>
      <xdr:row>37</xdr:row>
      <xdr:rowOff>152400</xdr:rowOff>
    </xdr:from>
    <xdr:to>
      <xdr:col>31</xdr:col>
      <xdr:colOff>314325</xdr:colOff>
      <xdr:row>55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728662</xdr:colOff>
      <xdr:row>4</xdr:row>
      <xdr:rowOff>9525</xdr:rowOff>
    </xdr:from>
    <xdr:to>
      <xdr:col>65</xdr:col>
      <xdr:colOff>300037</xdr:colOff>
      <xdr:row>20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6</xdr:row>
      <xdr:rowOff>19050</xdr:rowOff>
    </xdr:from>
    <xdr:to>
      <xdr:col>16</xdr:col>
      <xdr:colOff>152400</xdr:colOff>
      <xdr:row>23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238125</xdr:colOff>
      <xdr:row>24</xdr:row>
      <xdr:rowOff>38106</xdr:rowOff>
    </xdr:from>
    <xdr:to>
      <xdr:col>21</xdr:col>
      <xdr:colOff>0</xdr:colOff>
      <xdr:row>41</xdr:row>
      <xdr:rowOff>28581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157162</xdr:colOff>
      <xdr:row>1412</xdr:row>
      <xdr:rowOff>57150</xdr:rowOff>
    </xdr:from>
    <xdr:to>
      <xdr:col>19</xdr:col>
      <xdr:colOff>404812</xdr:colOff>
      <xdr:row>1429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47625</xdr:colOff>
      <xdr:row>1431</xdr:row>
      <xdr:rowOff>47625</xdr:rowOff>
    </xdr:from>
    <xdr:to>
      <xdr:col>19</xdr:col>
      <xdr:colOff>295275</xdr:colOff>
      <xdr:row>1448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1450</xdr:row>
      <xdr:rowOff>0</xdr:rowOff>
    </xdr:from>
    <xdr:to>
      <xdr:col>19</xdr:col>
      <xdr:colOff>247650</xdr:colOff>
      <xdr:row>1466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257734</xdr:colOff>
      <xdr:row>59</xdr:row>
      <xdr:rowOff>84043</xdr:rowOff>
    </xdr:from>
    <xdr:to>
      <xdr:col>15</xdr:col>
      <xdr:colOff>56029</xdr:colOff>
      <xdr:row>76</xdr:row>
      <xdr:rowOff>145676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61073</xdr:colOff>
      <xdr:row>4</xdr:row>
      <xdr:rowOff>22412</xdr:rowOff>
    </xdr:from>
    <xdr:to>
      <xdr:col>38</xdr:col>
      <xdr:colOff>218235</xdr:colOff>
      <xdr:row>23</xdr:row>
      <xdr:rowOff>89087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571500</xdr:colOff>
      <xdr:row>12</xdr:row>
      <xdr:rowOff>104775</xdr:rowOff>
    </xdr:from>
    <xdr:to>
      <xdr:col>23</xdr:col>
      <xdr:colOff>266700</xdr:colOff>
      <xdr:row>29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27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27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558743" y="9178178"/>
          <a:ext cx="9298081" cy="4077260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305069</xdr:colOff>
      <xdr:row>4</xdr:row>
      <xdr:rowOff>1463</xdr:rowOff>
    </xdr:from>
    <xdr:to>
      <xdr:col>50</xdr:col>
      <xdr:colOff>92206</xdr:colOff>
      <xdr:row>24</xdr:row>
      <xdr:rowOff>135570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27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780429</xdr:colOff>
      <xdr:row>82</xdr:row>
      <xdr:rowOff>28575</xdr:rowOff>
    </xdr:from>
    <xdr:to>
      <xdr:col>30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25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157</xdr:row>
      <xdr:rowOff>136055</xdr:rowOff>
    </xdr:from>
    <xdr:to>
      <xdr:col>19</xdr:col>
      <xdr:colOff>514911</xdr:colOff>
      <xdr:row>175</xdr:row>
      <xdr:rowOff>51085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36</xdr:col>
      <xdr:colOff>604631</xdr:colOff>
      <xdr:row>78</xdr:row>
      <xdr:rowOff>148113</xdr:rowOff>
    </xdr:from>
    <xdr:to>
      <xdr:col>45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22411</xdr:colOff>
      <xdr:row>34</xdr:row>
      <xdr:rowOff>135591</xdr:rowOff>
    </xdr:from>
    <xdr:to>
      <xdr:col>34</xdr:col>
      <xdr:colOff>493058</xdr:colOff>
      <xdr:row>50</xdr:row>
      <xdr:rowOff>99732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157162</xdr:colOff>
      <xdr:row>20</xdr:row>
      <xdr:rowOff>19050</xdr:rowOff>
    </xdr:from>
    <xdr:to>
      <xdr:col>17</xdr:col>
      <xdr:colOff>461962</xdr:colOff>
      <xdr:row>37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76200</xdr:colOff>
      <xdr:row>20</xdr:row>
      <xdr:rowOff>28575</xdr:rowOff>
    </xdr:from>
    <xdr:to>
      <xdr:col>25</xdr:col>
      <xdr:colOff>381000</xdr:colOff>
      <xdr:row>37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274775</xdr:colOff>
      <xdr:row>1</xdr:row>
      <xdr:rowOff>8282</xdr:rowOff>
    </xdr:from>
    <xdr:to>
      <xdr:col>21</xdr:col>
      <xdr:colOff>240197</xdr:colOff>
      <xdr:row>16</xdr:row>
      <xdr:rowOff>143081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260902</xdr:colOff>
      <xdr:row>17</xdr:row>
      <xdr:rowOff>98563</xdr:rowOff>
    </xdr:from>
    <xdr:to>
      <xdr:col>17</xdr:col>
      <xdr:colOff>161511</xdr:colOff>
      <xdr:row>31</xdr:row>
      <xdr:rowOff>183045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857251</xdr:colOff>
      <xdr:row>53</xdr:row>
      <xdr:rowOff>139975</xdr:rowOff>
    </xdr:from>
    <xdr:to>
      <xdr:col>19</xdr:col>
      <xdr:colOff>161512</xdr:colOff>
      <xdr:row>68</xdr:row>
      <xdr:rowOff>25675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505239</xdr:colOff>
      <xdr:row>33</xdr:row>
      <xdr:rowOff>152399</xdr:rowOff>
    </xdr:from>
    <xdr:to>
      <xdr:col>17</xdr:col>
      <xdr:colOff>405848</xdr:colOff>
      <xdr:row>48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579783</xdr:colOff>
      <xdr:row>53</xdr:row>
      <xdr:rowOff>135834</xdr:rowOff>
    </xdr:from>
    <xdr:to>
      <xdr:col>13</xdr:col>
      <xdr:colOff>132522</xdr:colOff>
      <xdr:row>68</xdr:row>
      <xdr:rowOff>21534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480391</xdr:colOff>
      <xdr:row>32</xdr:row>
      <xdr:rowOff>115126</xdr:rowOff>
    </xdr:from>
    <xdr:to>
      <xdr:col>18</xdr:col>
      <xdr:colOff>82825</xdr:colOff>
      <xdr:row>47</xdr:row>
      <xdr:rowOff>33129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247650</xdr:colOff>
      <xdr:row>17</xdr:row>
      <xdr:rowOff>128587</xdr:rowOff>
    </xdr:from>
    <xdr:to>
      <xdr:col>61</xdr:col>
      <xdr:colOff>552450</xdr:colOff>
      <xdr:row>32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409575</xdr:colOff>
      <xdr:row>29</xdr:row>
      <xdr:rowOff>138112</xdr:rowOff>
    </xdr:from>
    <xdr:to>
      <xdr:col>62</xdr:col>
      <xdr:colOff>104775</xdr:colOff>
      <xdr:row>44</xdr:row>
      <xdr:rowOff>23812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447675</xdr:colOff>
      <xdr:row>11</xdr:row>
      <xdr:rowOff>33337</xdr:rowOff>
    </xdr:from>
    <xdr:to>
      <xdr:col>70</xdr:col>
      <xdr:colOff>142875</xdr:colOff>
      <xdr:row>25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28</xdr:row>
      <xdr:rowOff>0</xdr:rowOff>
    </xdr:from>
    <xdr:to>
      <xdr:col>70</xdr:col>
      <xdr:colOff>304800</xdr:colOff>
      <xdr:row>42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514350</xdr:colOff>
      <xdr:row>43</xdr:row>
      <xdr:rowOff>123825</xdr:rowOff>
    </xdr:from>
    <xdr:to>
      <xdr:col>70</xdr:col>
      <xdr:colOff>209550</xdr:colOff>
      <xdr:row>58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414337</xdr:colOff>
      <xdr:row>46</xdr:row>
      <xdr:rowOff>4762</xdr:rowOff>
    </xdr:from>
    <xdr:to>
      <xdr:col>62</xdr:col>
      <xdr:colOff>109537</xdr:colOff>
      <xdr:row>60</xdr:row>
      <xdr:rowOff>80962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271462</xdr:colOff>
      <xdr:row>2</xdr:row>
      <xdr:rowOff>119062</xdr:rowOff>
    </xdr:from>
    <xdr:to>
      <xdr:col>61</xdr:col>
      <xdr:colOff>576262</xdr:colOff>
      <xdr:row>16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513386</xdr:colOff>
      <xdr:row>2</xdr:row>
      <xdr:rowOff>72275</xdr:rowOff>
    </xdr:from>
    <xdr:to>
      <xdr:col>44</xdr:col>
      <xdr:colOff>382117</xdr:colOff>
      <xdr:row>17</xdr:row>
      <xdr:rowOff>152237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52109</xdr:colOff>
      <xdr:row>64</xdr:row>
      <xdr:rowOff>186018</xdr:rowOff>
    </xdr:from>
    <xdr:to>
      <xdr:col>12</xdr:col>
      <xdr:colOff>56029</xdr:colOff>
      <xdr:row>79</xdr:row>
      <xdr:rowOff>71718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629929</xdr:colOff>
      <xdr:row>35</xdr:row>
      <xdr:rowOff>105657</xdr:rowOff>
    </xdr:from>
    <xdr:to>
      <xdr:col>44</xdr:col>
      <xdr:colOff>498660</xdr:colOff>
      <xdr:row>51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627530</xdr:colOff>
      <xdr:row>19</xdr:row>
      <xdr:rowOff>0</xdr:rowOff>
    </xdr:from>
    <xdr:to>
      <xdr:col>44</xdr:col>
      <xdr:colOff>496261</xdr:colOff>
      <xdr:row>34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291353</xdr:colOff>
      <xdr:row>2</xdr:row>
      <xdr:rowOff>33618</xdr:rowOff>
    </xdr:from>
    <xdr:to>
      <xdr:col>53</xdr:col>
      <xdr:colOff>384201</xdr:colOff>
      <xdr:row>17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19</xdr:row>
      <xdr:rowOff>0</xdr:rowOff>
    </xdr:from>
    <xdr:to>
      <xdr:col>54</xdr:col>
      <xdr:colOff>92848</xdr:colOff>
      <xdr:row>34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0</xdr:colOff>
      <xdr:row>36</xdr:row>
      <xdr:rowOff>0</xdr:rowOff>
    </xdr:from>
    <xdr:to>
      <xdr:col>54</xdr:col>
      <xdr:colOff>92848</xdr:colOff>
      <xdr:row>51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636"/>
  <sheetViews>
    <sheetView zoomScaleNormal="100" workbookViewId="0">
      <pane ySplit="3" topLeftCell="A2551" activePane="bottomLeft" state="frozen"/>
      <selection activeCell="I1" sqref="I1"/>
      <selection pane="bottomLeft" activeCell="AA2636" sqref="AA2636"/>
    </sheetView>
  </sheetViews>
  <sheetFormatPr defaultRowHeight="12.75"/>
  <cols>
    <col min="3" max="3" width="12.7109375" customWidth="1"/>
    <col min="4" max="4" width="12.85546875" customWidth="1"/>
    <col min="8" max="8" width="13.2851562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style="14" customWidth="1"/>
  </cols>
  <sheetData>
    <row r="1" spans="1:31">
      <c r="E1" t="s">
        <v>21</v>
      </c>
    </row>
    <row r="2" spans="1:31">
      <c r="H2" s="392" t="s">
        <v>787</v>
      </c>
      <c r="N2" s="143" t="s">
        <v>177</v>
      </c>
      <c r="O2" s="143" t="s">
        <v>179</v>
      </c>
      <c r="P2" s="143" t="s">
        <v>178</v>
      </c>
      <c r="Q2" s="143" t="s">
        <v>178</v>
      </c>
      <c r="T2" s="341"/>
      <c r="U2" s="341"/>
      <c r="X2" s="343"/>
      <c r="Y2" s="343" t="s">
        <v>152</v>
      </c>
      <c r="Z2" s="344"/>
      <c r="AA2" s="344" t="s">
        <v>152</v>
      </c>
      <c r="AB2" s="345"/>
      <c r="AC2" s="345"/>
      <c r="AD2" s="346"/>
      <c r="AE2" s="346"/>
    </row>
    <row r="3" spans="1:31">
      <c r="A3" s="347" t="s">
        <v>137</v>
      </c>
      <c r="B3" s="348" t="s">
        <v>124</v>
      </c>
      <c r="C3" s="348" t="s">
        <v>192</v>
      </c>
      <c r="D3" s="348" t="s">
        <v>193</v>
      </c>
      <c r="E3" s="348" t="s">
        <v>5</v>
      </c>
      <c r="F3" s="348" t="s">
        <v>6</v>
      </c>
      <c r="G3" s="348" t="s">
        <v>7</v>
      </c>
      <c r="H3" s="393" t="s">
        <v>8</v>
      </c>
      <c r="I3" s="348" t="s">
        <v>9</v>
      </c>
      <c r="J3" s="349" t="s">
        <v>10</v>
      </c>
      <c r="K3" s="349" t="s">
        <v>11</v>
      </c>
      <c r="L3" s="349" t="s">
        <v>12</v>
      </c>
      <c r="M3" s="349" t="s">
        <v>14</v>
      </c>
      <c r="N3" s="349" t="s">
        <v>15</v>
      </c>
      <c r="O3" s="349" t="s">
        <v>16</v>
      </c>
      <c r="P3" s="349" t="s">
        <v>19</v>
      </c>
      <c r="Q3" s="349" t="s">
        <v>20</v>
      </c>
      <c r="R3" s="349" t="s">
        <v>18</v>
      </c>
      <c r="S3" s="350" t="s">
        <v>13</v>
      </c>
      <c r="T3" s="341" t="s">
        <v>262</v>
      </c>
      <c r="U3" s="341" t="s">
        <v>263</v>
      </c>
      <c r="V3" s="143" t="s">
        <v>264</v>
      </c>
      <c r="W3" s="143" t="s">
        <v>265</v>
      </c>
      <c r="X3" s="342" t="s">
        <v>266</v>
      </c>
      <c r="Y3" s="343" t="s">
        <v>267</v>
      </c>
      <c r="Z3" s="344" t="s">
        <v>199</v>
      </c>
      <c r="AA3" s="344" t="s">
        <v>326</v>
      </c>
      <c r="AB3" s="345" t="s">
        <v>200</v>
      </c>
      <c r="AC3" s="345" t="s">
        <v>152</v>
      </c>
      <c r="AD3" s="346" t="s">
        <v>189</v>
      </c>
      <c r="AE3" s="346" t="s">
        <v>152</v>
      </c>
    </row>
    <row r="4" spans="1:31">
      <c r="A4" s="354" t="s">
        <v>413</v>
      </c>
      <c r="B4" s="354" t="s">
        <v>414</v>
      </c>
      <c r="C4" s="354" t="s">
        <v>415</v>
      </c>
      <c r="D4" s="354" t="s">
        <v>415</v>
      </c>
      <c r="E4" s="354" t="s">
        <v>320</v>
      </c>
      <c r="F4" s="354" t="s">
        <v>329</v>
      </c>
      <c r="G4" s="354" t="s">
        <v>1</v>
      </c>
      <c r="H4" s="354" t="s">
        <v>321</v>
      </c>
      <c r="I4" s="354" t="s">
        <v>330</v>
      </c>
      <c r="J4" s="355" t="s">
        <v>416</v>
      </c>
      <c r="K4" s="355" t="s">
        <v>417</v>
      </c>
      <c r="L4" s="355" t="s">
        <v>418</v>
      </c>
      <c r="M4" s="355" t="s">
        <v>422</v>
      </c>
      <c r="N4" s="355" t="s">
        <v>420</v>
      </c>
      <c r="O4" s="355" t="s">
        <v>421</v>
      </c>
      <c r="P4" s="355" t="s">
        <v>419</v>
      </c>
      <c r="Q4" s="355" t="s">
        <v>423</v>
      </c>
      <c r="R4" s="355" t="s">
        <v>424</v>
      </c>
      <c r="S4" s="355" t="s">
        <v>425</v>
      </c>
      <c r="T4" s="341" t="s">
        <v>426</v>
      </c>
      <c r="U4" s="341" t="s">
        <v>427</v>
      </c>
      <c r="V4" s="143" t="s">
        <v>428</v>
      </c>
      <c r="W4" s="143" t="s">
        <v>429</v>
      </c>
      <c r="X4" s="342" t="s">
        <v>430</v>
      </c>
      <c r="Y4" s="343" t="s">
        <v>431</v>
      </c>
      <c r="Z4" s="344" t="s">
        <v>432</v>
      </c>
      <c r="AA4" s="344" t="s">
        <v>433</v>
      </c>
      <c r="AB4" s="345" t="s">
        <v>434</v>
      </c>
      <c r="AC4" s="345" t="s">
        <v>435</v>
      </c>
      <c r="AD4" s="346" t="s">
        <v>436</v>
      </c>
      <c r="AE4" s="346" t="s">
        <v>437</v>
      </c>
    </row>
    <row r="5" spans="1:31">
      <c r="A5" t="s">
        <v>143</v>
      </c>
      <c r="B5" t="s">
        <v>168</v>
      </c>
      <c r="C5" s="216" t="s">
        <v>260</v>
      </c>
      <c r="D5" s="216" t="s">
        <v>260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s="14" t="s">
        <v>17</v>
      </c>
      <c r="Y5" s="14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>
      <c r="A6" t="s">
        <v>143</v>
      </c>
      <c r="B6" t="s">
        <v>168</v>
      </c>
      <c r="C6" s="216" t="s">
        <v>260</v>
      </c>
      <c r="D6" s="216" t="s">
        <v>260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s="14" t="s">
        <v>17</v>
      </c>
      <c r="Y6" s="14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>
      <c r="A7" t="s">
        <v>143</v>
      </c>
      <c r="B7" t="s">
        <v>168</v>
      </c>
      <c r="C7" s="216" t="s">
        <v>260</v>
      </c>
      <c r="D7" s="216" t="s">
        <v>260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s="14" t="s">
        <v>17</v>
      </c>
      <c r="Y7" s="14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>
      <c r="A8" t="s">
        <v>143</v>
      </c>
      <c r="B8" t="s">
        <v>168</v>
      </c>
      <c r="C8" s="216" t="s">
        <v>260</v>
      </c>
      <c r="D8" s="216" t="s">
        <v>260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s="14" t="s">
        <v>17</v>
      </c>
      <c r="Y8" s="14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>
      <c r="A9" t="s">
        <v>143</v>
      </c>
      <c r="B9" t="s">
        <v>168</v>
      </c>
      <c r="C9" s="216" t="s">
        <v>260</v>
      </c>
      <c r="D9" s="216" t="s">
        <v>260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s="14" t="s">
        <v>17</v>
      </c>
      <c r="Y9" s="14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>
      <c r="A10" t="s">
        <v>143</v>
      </c>
      <c r="B10" t="s">
        <v>168</v>
      </c>
      <c r="C10" s="216" t="s">
        <v>260</v>
      </c>
      <c r="D10" s="216" t="s">
        <v>260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s="14" t="s">
        <v>17</v>
      </c>
      <c r="Y10" s="14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>
      <c r="A11" t="s">
        <v>143</v>
      </c>
      <c r="B11" t="s">
        <v>168</v>
      </c>
      <c r="C11" s="216" t="s">
        <v>260</v>
      </c>
      <c r="D11" s="216" t="s">
        <v>260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s="14" t="s">
        <v>17</v>
      </c>
      <c r="Y11" s="14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>
      <c r="A12" t="s">
        <v>143</v>
      </c>
      <c r="B12" t="s">
        <v>168</v>
      </c>
      <c r="C12" s="216" t="s">
        <v>260</v>
      </c>
      <c r="D12" s="216" t="s">
        <v>260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s="14" t="s">
        <v>17</v>
      </c>
      <c r="Y12" s="14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>
      <c r="A13" t="s">
        <v>143</v>
      </c>
      <c r="B13" t="s">
        <v>168</v>
      </c>
      <c r="C13" s="216" t="s">
        <v>260</v>
      </c>
      <c r="D13" s="216" t="s">
        <v>260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s="14" t="s">
        <v>17</v>
      </c>
      <c r="Y13" s="14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>
      <c r="A14" t="s">
        <v>143</v>
      </c>
      <c r="B14" t="s">
        <v>168</v>
      </c>
      <c r="C14" s="216" t="s">
        <v>260</v>
      </c>
      <c r="D14" s="216" t="s">
        <v>260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s="14" t="s">
        <v>17</v>
      </c>
      <c r="Y14" s="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>
      <c r="A15" t="s">
        <v>143</v>
      </c>
      <c r="B15" t="s">
        <v>168</v>
      </c>
      <c r="C15" s="216" t="s">
        <v>260</v>
      </c>
      <c r="D15" s="216" t="s">
        <v>260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s="14" t="s">
        <v>17</v>
      </c>
      <c r="Y15" s="14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>
      <c r="A16" t="s">
        <v>143</v>
      </c>
      <c r="B16" t="s">
        <v>168</v>
      </c>
      <c r="C16" s="216" t="s">
        <v>260</v>
      </c>
      <c r="D16" s="216" t="s">
        <v>260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s="14" t="s">
        <v>17</v>
      </c>
      <c r="Y16" s="14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>
      <c r="A17" t="s">
        <v>143</v>
      </c>
      <c r="B17" t="s">
        <v>168</v>
      </c>
      <c r="C17" s="216" t="s">
        <v>260</v>
      </c>
      <c r="D17" s="216" t="s">
        <v>260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s="14" t="s">
        <v>17</v>
      </c>
      <c r="Y17" s="14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>
      <c r="A18" t="s">
        <v>143</v>
      </c>
      <c r="B18" t="s">
        <v>168</v>
      </c>
      <c r="C18" s="216" t="s">
        <v>260</v>
      </c>
      <c r="D18" s="216" t="s">
        <v>260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s="14" t="s">
        <v>17</v>
      </c>
      <c r="Y18" s="14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>
      <c r="A19" t="s">
        <v>143</v>
      </c>
      <c r="B19" t="s">
        <v>168</v>
      </c>
      <c r="C19" s="216" t="s">
        <v>260</v>
      </c>
      <c r="D19" s="216" t="s">
        <v>260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s="14" t="s">
        <v>17</v>
      </c>
      <c r="Y19" s="14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>
      <c r="A20" t="s">
        <v>143</v>
      </c>
      <c r="B20" t="s">
        <v>168</v>
      </c>
      <c r="C20" s="216" t="s">
        <v>260</v>
      </c>
      <c r="D20" s="216" t="s">
        <v>260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s="14" t="s">
        <v>17</v>
      </c>
      <c r="Y20" s="14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>
      <c r="A21" t="s">
        <v>143</v>
      </c>
      <c r="B21" t="s">
        <v>168</v>
      </c>
      <c r="C21" s="216" t="s">
        <v>260</v>
      </c>
      <c r="D21" s="216" t="s">
        <v>260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s="14" t="s">
        <v>17</v>
      </c>
      <c r="Y21" s="14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>
      <c r="A22" t="s">
        <v>143</v>
      </c>
      <c r="B22" t="s">
        <v>168</v>
      </c>
      <c r="C22" s="216" t="s">
        <v>260</v>
      </c>
      <c r="D22" s="216" t="s">
        <v>260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s="14" t="s">
        <v>17</v>
      </c>
      <c r="Y22" s="14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>
      <c r="A23" t="s">
        <v>143</v>
      </c>
      <c r="B23" t="s">
        <v>168</v>
      </c>
      <c r="C23" s="216" t="s">
        <v>260</v>
      </c>
      <c r="D23" s="216" t="s">
        <v>260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s="14" t="s">
        <v>17</v>
      </c>
      <c r="Y23" s="14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>
      <c r="A24" t="s">
        <v>143</v>
      </c>
      <c r="B24" t="s">
        <v>168</v>
      </c>
      <c r="C24" s="216" t="s">
        <v>260</v>
      </c>
      <c r="D24" s="216" t="s">
        <v>260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s="14" t="s">
        <v>17</v>
      </c>
      <c r="Y24" s="1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>
      <c r="A25" t="s">
        <v>143</v>
      </c>
      <c r="B25" t="s">
        <v>168</v>
      </c>
      <c r="C25" s="216" t="s">
        <v>260</v>
      </c>
      <c r="D25" s="216" t="s">
        <v>260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s="14" t="s">
        <v>17</v>
      </c>
      <c r="Y25" s="14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>
      <c r="A26" t="s">
        <v>143</v>
      </c>
      <c r="B26" t="s">
        <v>168</v>
      </c>
      <c r="C26" s="216" t="s">
        <v>260</v>
      </c>
      <c r="D26" s="216" t="s">
        <v>260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s="14" t="s">
        <v>17</v>
      </c>
      <c r="Y26" s="14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>
      <c r="A27" t="s">
        <v>143</v>
      </c>
      <c r="B27" t="s">
        <v>168</v>
      </c>
      <c r="C27" s="216" t="s">
        <v>260</v>
      </c>
      <c r="D27" s="216" t="s">
        <v>260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s="14" t="s">
        <v>17</v>
      </c>
      <c r="Y27" s="14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>
      <c r="A28" t="s">
        <v>143</v>
      </c>
      <c r="B28" t="s">
        <v>168</v>
      </c>
      <c r="C28" s="216" t="s">
        <v>260</v>
      </c>
      <c r="D28" s="216" t="s">
        <v>260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s="14" t="s">
        <v>17</v>
      </c>
      <c r="Y28" s="14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>
      <c r="A29" t="s">
        <v>143</v>
      </c>
      <c r="B29" t="s">
        <v>168</v>
      </c>
      <c r="C29" s="216" t="s">
        <v>260</v>
      </c>
      <c r="D29" s="216" t="s">
        <v>260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s="14" t="s">
        <v>17</v>
      </c>
      <c r="Y29" s="14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>
      <c r="A30" t="s">
        <v>143</v>
      </c>
      <c r="B30" t="s">
        <v>168</v>
      </c>
      <c r="C30" s="216" t="s">
        <v>260</v>
      </c>
      <c r="D30" s="216" t="s">
        <v>260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s="14" t="s">
        <v>17</v>
      </c>
      <c r="Y30" s="14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>
      <c r="A31" t="s">
        <v>143</v>
      </c>
      <c r="B31" t="s">
        <v>168</v>
      </c>
      <c r="C31" s="216" t="s">
        <v>260</v>
      </c>
      <c r="D31" s="216" t="s">
        <v>260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s="14" t="s">
        <v>17</v>
      </c>
      <c r="Y31" s="14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>
      <c r="A32" t="s">
        <v>143</v>
      </c>
      <c r="B32" t="s">
        <v>168</v>
      </c>
      <c r="C32" s="216" t="s">
        <v>260</v>
      </c>
      <c r="D32" s="216" t="s">
        <v>260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s="14" t="s">
        <v>17</v>
      </c>
      <c r="Y32" s="14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>
      <c r="A33" t="s">
        <v>143</v>
      </c>
      <c r="B33" t="s">
        <v>168</v>
      </c>
      <c r="C33" s="216" t="s">
        <v>260</v>
      </c>
      <c r="D33" s="216" t="s">
        <v>260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s="14" t="s">
        <v>17</v>
      </c>
      <c r="Y33" s="14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>
      <c r="A34" t="s">
        <v>143</v>
      </c>
      <c r="B34" t="s">
        <v>168</v>
      </c>
      <c r="C34" s="216" t="s">
        <v>260</v>
      </c>
      <c r="D34" s="216" t="s">
        <v>260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s="14" t="s">
        <v>17</v>
      </c>
      <c r="Y34" s="1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>
      <c r="A35" t="s">
        <v>143</v>
      </c>
      <c r="B35" t="s">
        <v>168</v>
      </c>
      <c r="C35" s="216" t="s">
        <v>260</v>
      </c>
      <c r="D35" s="216" t="s">
        <v>260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s="14" t="s">
        <v>17</v>
      </c>
      <c r="Y35" s="14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>
      <c r="A36" t="s">
        <v>143</v>
      </c>
      <c r="B36" t="s">
        <v>168</v>
      </c>
      <c r="C36" s="216" t="s">
        <v>260</v>
      </c>
      <c r="D36" s="216" t="s">
        <v>260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s="14" t="s">
        <v>17</v>
      </c>
      <c r="Y36" s="14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>
      <c r="A37" t="s">
        <v>143</v>
      </c>
      <c r="B37" t="s">
        <v>168</v>
      </c>
      <c r="C37" s="216" t="s">
        <v>260</v>
      </c>
      <c r="D37" s="216" t="s">
        <v>260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s="14" t="s">
        <v>17</v>
      </c>
      <c r="Y37" s="14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>
      <c r="A38" t="s">
        <v>143</v>
      </c>
      <c r="B38" t="s">
        <v>168</v>
      </c>
      <c r="C38" s="216" t="s">
        <v>260</v>
      </c>
      <c r="D38" s="216" t="s">
        <v>260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s="14" t="s">
        <v>17</v>
      </c>
      <c r="Y38" s="14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>
      <c r="A39" t="s">
        <v>143</v>
      </c>
      <c r="B39" t="s">
        <v>168</v>
      </c>
      <c r="C39" s="216" t="s">
        <v>260</v>
      </c>
      <c r="D39" s="216" t="s">
        <v>260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s="14" t="s">
        <v>17</v>
      </c>
      <c r="Y39" s="14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>
      <c r="A40" t="s">
        <v>143</v>
      </c>
      <c r="B40" t="s">
        <v>168</v>
      </c>
      <c r="C40" s="216" t="s">
        <v>260</v>
      </c>
      <c r="D40" s="216" t="s">
        <v>260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s="14" t="s">
        <v>17</v>
      </c>
      <c r="Y40" s="14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>
      <c r="A41" t="s">
        <v>143</v>
      </c>
      <c r="B41" t="s">
        <v>168</v>
      </c>
      <c r="C41" s="216" t="s">
        <v>260</v>
      </c>
      <c r="D41" s="216" t="s">
        <v>260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s="14" t="s">
        <v>17</v>
      </c>
      <c r="Y41" s="14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>
      <c r="A42" t="s">
        <v>143</v>
      </c>
      <c r="B42" t="s">
        <v>168</v>
      </c>
      <c r="C42" s="216" t="s">
        <v>260</v>
      </c>
      <c r="D42" s="216" t="s">
        <v>260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s="14" t="s">
        <v>17</v>
      </c>
      <c r="Y42" s="14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>
      <c r="A43" t="s">
        <v>143</v>
      </c>
      <c r="B43" t="s">
        <v>168</v>
      </c>
      <c r="C43" s="216" t="s">
        <v>260</v>
      </c>
      <c r="D43" s="216" t="s">
        <v>260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s="14" t="s">
        <v>17</v>
      </c>
      <c r="Y43" s="14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>
      <c r="A44" t="s">
        <v>143</v>
      </c>
      <c r="B44" t="s">
        <v>168</v>
      </c>
      <c r="C44" s="216" t="s">
        <v>260</v>
      </c>
      <c r="D44" s="216" t="s">
        <v>260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s="14" t="s">
        <v>17</v>
      </c>
      <c r="Y44" s="1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>
      <c r="A45" t="s">
        <v>143</v>
      </c>
      <c r="B45" t="s">
        <v>168</v>
      </c>
      <c r="C45" s="216" t="s">
        <v>260</v>
      </c>
      <c r="D45" s="216" t="s">
        <v>260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s="14" t="s">
        <v>17</v>
      </c>
      <c r="Y45" s="14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>
      <c r="A46" t="s">
        <v>143</v>
      </c>
      <c r="B46" t="s">
        <v>168</v>
      </c>
      <c r="C46" s="216" t="s">
        <v>260</v>
      </c>
      <c r="D46" s="216" t="s">
        <v>260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s="14" t="s">
        <v>17</v>
      </c>
      <c r="Y46" s="14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>
      <c r="A47" t="s">
        <v>143</v>
      </c>
      <c r="B47" t="s">
        <v>168</v>
      </c>
      <c r="C47" s="216" t="s">
        <v>260</v>
      </c>
      <c r="D47" s="216" t="s">
        <v>260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s="14" t="s">
        <v>17</v>
      </c>
      <c r="Y47" s="14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>
      <c r="A48" t="s">
        <v>143</v>
      </c>
      <c r="B48" t="s">
        <v>168</v>
      </c>
      <c r="C48" s="216" t="s">
        <v>260</v>
      </c>
      <c r="D48" s="216" t="s">
        <v>260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s="14" t="s">
        <v>17</v>
      </c>
      <c r="Y48" s="14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>
      <c r="A49" t="s">
        <v>143</v>
      </c>
      <c r="B49" t="s">
        <v>168</v>
      </c>
      <c r="C49" s="216" t="s">
        <v>260</v>
      </c>
      <c r="D49" s="216" t="s">
        <v>260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s="14" t="s">
        <v>17</v>
      </c>
      <c r="Y49" s="14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>
      <c r="A50" t="s">
        <v>143</v>
      </c>
      <c r="B50" t="s">
        <v>168</v>
      </c>
      <c r="C50" s="216" t="s">
        <v>260</v>
      </c>
      <c r="D50" s="216" t="s">
        <v>260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s="14" t="s">
        <v>17</v>
      </c>
      <c r="Y50" s="14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>
      <c r="A51" t="s">
        <v>143</v>
      </c>
      <c r="B51" t="s">
        <v>168</v>
      </c>
      <c r="C51" s="216" t="s">
        <v>260</v>
      </c>
      <c r="D51" s="216" t="s">
        <v>260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s="14" t="s">
        <v>17</v>
      </c>
      <c r="Y51" s="14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>
      <c r="A52" t="s">
        <v>143</v>
      </c>
      <c r="B52" t="s">
        <v>168</v>
      </c>
      <c r="C52" s="216" t="s">
        <v>260</v>
      </c>
      <c r="D52" s="216" t="s">
        <v>260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s="14" t="s">
        <v>17</v>
      </c>
      <c r="Y52" s="14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>
      <c r="A53" t="s">
        <v>143</v>
      </c>
      <c r="B53" t="s">
        <v>168</v>
      </c>
      <c r="C53" s="216" t="s">
        <v>260</v>
      </c>
      <c r="D53" s="216" t="s">
        <v>260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s="14" t="s">
        <v>17</v>
      </c>
      <c r="Y53" s="14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>
      <c r="A54" t="s">
        <v>143</v>
      </c>
      <c r="B54" t="s">
        <v>168</v>
      </c>
      <c r="C54" s="216" t="s">
        <v>260</v>
      </c>
      <c r="D54" s="216" t="s">
        <v>260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s="14" t="s">
        <v>17</v>
      </c>
      <c r="Y54" s="1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>
      <c r="A55" t="s">
        <v>143</v>
      </c>
      <c r="B55" t="s">
        <v>168</v>
      </c>
      <c r="C55" s="216" t="s">
        <v>260</v>
      </c>
      <c r="D55" s="216" t="s">
        <v>260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s="14" t="s">
        <v>17</v>
      </c>
      <c r="Y55" s="14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>
      <c r="A56" t="s">
        <v>143</v>
      </c>
      <c r="B56" t="s">
        <v>168</v>
      </c>
      <c r="C56" s="216" t="s">
        <v>260</v>
      </c>
      <c r="D56" s="216" t="s">
        <v>260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s="14" t="s">
        <v>17</v>
      </c>
      <c r="Y56" s="14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>
      <c r="A57" t="s">
        <v>143</v>
      </c>
      <c r="B57" t="s">
        <v>168</v>
      </c>
      <c r="C57" s="216" t="s">
        <v>260</v>
      </c>
      <c r="D57" s="216" t="s">
        <v>260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s="14" t="s">
        <v>17</v>
      </c>
      <c r="Y57" s="14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>
      <c r="A58" t="s">
        <v>143</v>
      </c>
      <c r="B58" t="s">
        <v>168</v>
      </c>
      <c r="C58" s="216" t="s">
        <v>260</v>
      </c>
      <c r="D58" s="216" t="s">
        <v>260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s="14" t="s">
        <v>17</v>
      </c>
      <c r="Y58" s="14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>
      <c r="A59" t="s">
        <v>143</v>
      </c>
      <c r="B59" t="s">
        <v>168</v>
      </c>
      <c r="C59" s="216" t="s">
        <v>260</v>
      </c>
      <c r="D59" s="216" t="s">
        <v>260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s="14" t="s">
        <v>17</v>
      </c>
      <c r="Y59" s="14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>
      <c r="A60" t="s">
        <v>143</v>
      </c>
      <c r="B60" t="s">
        <v>168</v>
      </c>
      <c r="C60" s="216" t="s">
        <v>260</v>
      </c>
      <c r="D60" s="216" t="s">
        <v>260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s="14" t="s">
        <v>17</v>
      </c>
      <c r="Y60" s="14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>
      <c r="A61" t="s">
        <v>143</v>
      </c>
      <c r="B61" t="s">
        <v>168</v>
      </c>
      <c r="C61" s="216" t="s">
        <v>260</v>
      </c>
      <c r="D61" s="216" t="s">
        <v>260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s="14" t="s">
        <v>17</v>
      </c>
      <c r="Y61" s="14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>
      <c r="A62" t="s">
        <v>143</v>
      </c>
      <c r="B62" t="s">
        <v>168</v>
      </c>
      <c r="C62" s="216" t="s">
        <v>260</v>
      </c>
      <c r="D62" s="216" t="s">
        <v>260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s="14" t="s">
        <v>17</v>
      </c>
      <c r="Y62" s="14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>
      <c r="A63" t="s">
        <v>143</v>
      </c>
      <c r="B63" t="s">
        <v>168</v>
      </c>
      <c r="C63" s="216" t="s">
        <v>260</v>
      </c>
      <c r="D63" s="216" t="s">
        <v>260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s="14" t="s">
        <v>17</v>
      </c>
      <c r="Y63" s="14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>
      <c r="A64" t="s">
        <v>143</v>
      </c>
      <c r="B64" t="s">
        <v>168</v>
      </c>
      <c r="C64" s="216" t="s">
        <v>260</v>
      </c>
      <c r="D64" s="216" t="s">
        <v>260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s="14" t="s">
        <v>17</v>
      </c>
      <c r="Y64" s="1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>
      <c r="A65" t="s">
        <v>143</v>
      </c>
      <c r="B65" t="s">
        <v>168</v>
      </c>
      <c r="C65" s="216" t="s">
        <v>260</v>
      </c>
      <c r="D65" s="216" t="s">
        <v>260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s="14" t="s">
        <v>17</v>
      </c>
      <c r="Y65" s="14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>
      <c r="A66" t="s">
        <v>143</v>
      </c>
      <c r="B66" t="s">
        <v>168</v>
      </c>
      <c r="C66" s="216" t="s">
        <v>260</v>
      </c>
      <c r="D66" s="216" t="s">
        <v>260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s="14" t="s">
        <v>17</v>
      </c>
      <c r="Y66" s="14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>
      <c r="A67" t="s">
        <v>143</v>
      </c>
      <c r="B67" t="s">
        <v>168</v>
      </c>
      <c r="C67" s="216" t="s">
        <v>260</v>
      </c>
      <c r="D67" s="216" t="s">
        <v>260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s="14" t="s">
        <v>17</v>
      </c>
      <c r="Y67" s="14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>
      <c r="A68" t="s">
        <v>143</v>
      </c>
      <c r="B68" t="s">
        <v>168</v>
      </c>
      <c r="C68" s="216" t="s">
        <v>260</v>
      </c>
      <c r="D68" s="216" t="s">
        <v>260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s="14" t="s">
        <v>17</v>
      </c>
      <c r="Y68" s="14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>
      <c r="A69" t="s">
        <v>143</v>
      </c>
      <c r="B69" t="s">
        <v>168</v>
      </c>
      <c r="C69" s="216" t="s">
        <v>260</v>
      </c>
      <c r="D69" s="216" t="s">
        <v>260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s="14" t="s">
        <v>17</v>
      </c>
      <c r="Y69" s="14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>
      <c r="A70" t="s">
        <v>143</v>
      </c>
      <c r="B70" t="s">
        <v>168</v>
      </c>
      <c r="C70" s="216" t="s">
        <v>260</v>
      </c>
      <c r="D70" s="216" t="s">
        <v>260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s="14" t="s">
        <v>17</v>
      </c>
      <c r="Y70" s="14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>
      <c r="A71" t="s">
        <v>143</v>
      </c>
      <c r="B71" t="s">
        <v>168</v>
      </c>
      <c r="C71" s="216" t="s">
        <v>260</v>
      </c>
      <c r="D71" s="216" t="s">
        <v>260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s="14" t="s">
        <v>17</v>
      </c>
      <c r="Y71" s="14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>
      <c r="A72" t="s">
        <v>143</v>
      </c>
      <c r="B72" t="s">
        <v>168</v>
      </c>
      <c r="C72" s="216" t="s">
        <v>260</v>
      </c>
      <c r="D72" s="216" t="s">
        <v>260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s="14" t="s">
        <v>17</v>
      </c>
      <c r="Y72" s="14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>
      <c r="A73" t="s">
        <v>143</v>
      </c>
      <c r="B73" t="s">
        <v>168</v>
      </c>
      <c r="C73" s="216" t="s">
        <v>260</v>
      </c>
      <c r="D73" s="216" t="s">
        <v>260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s="14" t="s">
        <v>17</v>
      </c>
      <c r="Y73" s="14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>
      <c r="A74" t="s">
        <v>143</v>
      </c>
      <c r="B74" t="s">
        <v>168</v>
      </c>
      <c r="C74" s="216" t="s">
        <v>260</v>
      </c>
      <c r="D74" s="216" t="s">
        <v>260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s="14" t="s">
        <v>17</v>
      </c>
      <c r="Y74" s="1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>
      <c r="A75" t="s">
        <v>143</v>
      </c>
      <c r="B75" t="s">
        <v>168</v>
      </c>
      <c r="C75" s="216" t="s">
        <v>260</v>
      </c>
      <c r="D75" s="216" t="s">
        <v>260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s="14" t="s">
        <v>17</v>
      </c>
      <c r="Y75" s="14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>
      <c r="A76" t="s">
        <v>143</v>
      </c>
      <c r="B76" t="s">
        <v>168</v>
      </c>
      <c r="C76" s="216" t="s">
        <v>260</v>
      </c>
      <c r="D76" s="216" t="s">
        <v>260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s="14" t="s">
        <v>17</v>
      </c>
      <c r="Y76" s="14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>
      <c r="A77" t="s">
        <v>143</v>
      </c>
      <c r="B77" t="s">
        <v>168</v>
      </c>
      <c r="C77" s="216" t="s">
        <v>260</v>
      </c>
      <c r="D77" s="216" t="s">
        <v>260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s="14" t="s">
        <v>17</v>
      </c>
      <c r="Y77" s="14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>
      <c r="A78" t="s">
        <v>143</v>
      </c>
      <c r="B78" t="s">
        <v>168</v>
      </c>
      <c r="C78" s="216" t="s">
        <v>260</v>
      </c>
      <c r="D78" s="216" t="s">
        <v>260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s="14" t="s">
        <v>17</v>
      </c>
      <c r="Y78" s="14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>
      <c r="A79" t="s">
        <v>143</v>
      </c>
      <c r="B79" t="s">
        <v>168</v>
      </c>
      <c r="C79" s="216" t="s">
        <v>260</v>
      </c>
      <c r="D79" s="216" t="s">
        <v>260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s="14" t="s">
        <v>17</v>
      </c>
      <c r="Y79" s="14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>
      <c r="A80" t="s">
        <v>143</v>
      </c>
      <c r="B80" t="s">
        <v>168</v>
      </c>
      <c r="C80" s="216" t="s">
        <v>260</v>
      </c>
      <c r="D80" s="216" t="s">
        <v>260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s="14" t="s">
        <v>17</v>
      </c>
      <c r="Y80" s="14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>
      <c r="A81" t="s">
        <v>143</v>
      </c>
      <c r="B81" t="s">
        <v>168</v>
      </c>
      <c r="C81" s="216" t="s">
        <v>260</v>
      </c>
      <c r="D81" s="216" t="s">
        <v>260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s="14" t="s">
        <v>17</v>
      </c>
      <c r="Y81" s="14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>
      <c r="A82" t="s">
        <v>143</v>
      </c>
      <c r="B82" t="s">
        <v>168</v>
      </c>
      <c r="C82" s="216" t="s">
        <v>260</v>
      </c>
      <c r="D82" s="216" t="s">
        <v>260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s="14" t="s">
        <v>17</v>
      </c>
      <c r="Y82" s="14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>
      <c r="A83" t="s">
        <v>143</v>
      </c>
      <c r="B83" t="s">
        <v>168</v>
      </c>
      <c r="C83" s="216" t="s">
        <v>260</v>
      </c>
      <c r="D83" s="216" t="s">
        <v>260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s="14" t="s">
        <v>17</v>
      </c>
      <c r="Y83" s="14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>
      <c r="A84" t="s">
        <v>143</v>
      </c>
      <c r="B84" t="s">
        <v>168</v>
      </c>
      <c r="C84" s="216" t="s">
        <v>260</v>
      </c>
      <c r="D84" s="216" t="s">
        <v>260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s="14" t="s">
        <v>17</v>
      </c>
      <c r="Y84" s="1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>
      <c r="A85" t="s">
        <v>143</v>
      </c>
      <c r="B85" t="s">
        <v>168</v>
      </c>
      <c r="C85" s="216" t="s">
        <v>260</v>
      </c>
      <c r="D85" s="216" t="s">
        <v>260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s="14" t="s">
        <v>17</v>
      </c>
      <c r="Y85" s="14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>
      <c r="A86" t="s">
        <v>143</v>
      </c>
      <c r="B86" t="s">
        <v>168</v>
      </c>
      <c r="C86" s="216" t="s">
        <v>260</v>
      </c>
      <c r="D86" s="216" t="s">
        <v>260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s="14" t="s">
        <v>17</v>
      </c>
      <c r="Y86" s="14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>
      <c r="A87" t="s">
        <v>143</v>
      </c>
      <c r="B87" t="s">
        <v>168</v>
      </c>
      <c r="C87" s="216" t="s">
        <v>260</v>
      </c>
      <c r="D87" s="216" t="s">
        <v>260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s="14" t="s">
        <v>17</v>
      </c>
      <c r="Y87" s="14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>
      <c r="A88" t="s">
        <v>143</v>
      </c>
      <c r="B88" t="s">
        <v>168</v>
      </c>
      <c r="C88" s="216" t="s">
        <v>260</v>
      </c>
      <c r="D88" s="216" t="s">
        <v>260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s="14" t="s">
        <v>17</v>
      </c>
      <c r="Y88" s="14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>
      <c r="A89" t="s">
        <v>143</v>
      </c>
      <c r="B89" t="s">
        <v>168</v>
      </c>
      <c r="C89" s="216" t="s">
        <v>260</v>
      </c>
      <c r="D89" s="216" t="s">
        <v>260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s="14" t="s">
        <v>17</v>
      </c>
      <c r="Y89" s="14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>
      <c r="A90" t="s">
        <v>143</v>
      </c>
      <c r="B90" t="s">
        <v>168</v>
      </c>
      <c r="C90" s="216" t="s">
        <v>260</v>
      </c>
      <c r="D90" s="216" t="s">
        <v>260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s="14" t="s">
        <v>17</v>
      </c>
      <c r="Y90" s="14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>
      <c r="A91" t="s">
        <v>143</v>
      </c>
      <c r="B91" t="s">
        <v>168</v>
      </c>
      <c r="C91" s="216" t="s">
        <v>260</v>
      </c>
      <c r="D91" s="216" t="s">
        <v>260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s="14" t="s">
        <v>17</v>
      </c>
      <c r="Y91" s="14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>
      <c r="A92" t="s">
        <v>143</v>
      </c>
      <c r="B92" t="s">
        <v>168</v>
      </c>
      <c r="C92" s="216" t="s">
        <v>260</v>
      </c>
      <c r="D92" s="216" t="s">
        <v>260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s="14" t="s">
        <v>17</v>
      </c>
      <c r="Y92" s="14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>
      <c r="A93" t="s">
        <v>143</v>
      </c>
      <c r="B93" t="s">
        <v>168</v>
      </c>
      <c r="C93" s="216" t="s">
        <v>260</v>
      </c>
      <c r="D93" s="216" t="s">
        <v>260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s="14" t="s">
        <v>17</v>
      </c>
      <c r="Y93" s="14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>
      <c r="A94" t="s">
        <v>143</v>
      </c>
      <c r="B94" t="s">
        <v>168</v>
      </c>
      <c r="C94" s="216" t="s">
        <v>260</v>
      </c>
      <c r="D94" s="216" t="s">
        <v>260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s="14" t="s">
        <v>17</v>
      </c>
      <c r="Y94" s="1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>
      <c r="A95" t="s">
        <v>143</v>
      </c>
      <c r="B95" t="s">
        <v>168</v>
      </c>
      <c r="C95" s="216" t="s">
        <v>260</v>
      </c>
      <c r="D95" s="216" t="s">
        <v>260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s="14" t="s">
        <v>17</v>
      </c>
      <c r="Y95" s="14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>
      <c r="A96" t="s">
        <v>143</v>
      </c>
      <c r="B96" t="s">
        <v>168</v>
      </c>
      <c r="C96" s="216" t="s">
        <v>260</v>
      </c>
      <c r="D96" s="216" t="s">
        <v>260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s="14" t="s">
        <v>17</v>
      </c>
      <c r="Y96" s="14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>
      <c r="A97" t="s">
        <v>143</v>
      </c>
      <c r="B97" t="s">
        <v>168</v>
      </c>
      <c r="C97" s="216" t="s">
        <v>260</v>
      </c>
      <c r="D97" s="216" t="s">
        <v>260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s="14" t="s">
        <v>17</v>
      </c>
      <c r="Y97" s="14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>
      <c r="A98" t="s">
        <v>143</v>
      </c>
      <c r="B98" t="s">
        <v>168</v>
      </c>
      <c r="C98" s="216" t="s">
        <v>260</v>
      </c>
      <c r="D98" s="216" t="s">
        <v>260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s="14" t="s">
        <v>17</v>
      </c>
      <c r="Y98" s="14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>
      <c r="A99" t="s">
        <v>143</v>
      </c>
      <c r="B99" t="s">
        <v>168</v>
      </c>
      <c r="C99" s="216" t="s">
        <v>260</v>
      </c>
      <c r="D99" s="216" t="s">
        <v>260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s="14" t="s">
        <v>17</v>
      </c>
      <c r="Y99" s="14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>
      <c r="A100" t="s">
        <v>143</v>
      </c>
      <c r="B100" t="s">
        <v>168</v>
      </c>
      <c r="C100" s="216" t="s">
        <v>260</v>
      </c>
      <c r="D100" s="216" t="s">
        <v>260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s="14" t="s">
        <v>17</v>
      </c>
      <c r="Y100" s="14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>
      <c r="A101" t="s">
        <v>143</v>
      </c>
      <c r="B101" t="s">
        <v>168</v>
      </c>
      <c r="C101" s="216" t="s">
        <v>260</v>
      </c>
      <c r="D101" s="216" t="s">
        <v>260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s="14" t="s">
        <v>17</v>
      </c>
      <c r="Y101" s="14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>
      <c r="A102" t="s">
        <v>143</v>
      </c>
      <c r="B102" t="s">
        <v>168</v>
      </c>
      <c r="C102" s="216" t="s">
        <v>260</v>
      </c>
      <c r="D102" s="216" t="s">
        <v>260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s="14" t="s">
        <v>17</v>
      </c>
      <c r="Y102" s="14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>
      <c r="A103" t="s">
        <v>143</v>
      </c>
      <c r="B103" t="s">
        <v>168</v>
      </c>
      <c r="C103" s="216" t="s">
        <v>260</v>
      </c>
      <c r="D103" s="216" t="s">
        <v>260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s="14" t="s">
        <v>17</v>
      </c>
      <c r="Y103" s="14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>
      <c r="A104" t="s">
        <v>143</v>
      </c>
      <c r="B104" t="s">
        <v>168</v>
      </c>
      <c r="C104" s="216" t="s">
        <v>260</v>
      </c>
      <c r="D104" s="216" t="s">
        <v>260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s="14" t="s">
        <v>17</v>
      </c>
      <c r="Y104" s="1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>
      <c r="A105" t="s">
        <v>143</v>
      </c>
      <c r="B105" t="s">
        <v>168</v>
      </c>
      <c r="C105" s="216" t="s">
        <v>260</v>
      </c>
      <c r="D105" s="216" t="s">
        <v>260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s="14" t="s">
        <v>17</v>
      </c>
      <c r="Y105" s="14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>
      <c r="A106" t="s">
        <v>143</v>
      </c>
      <c r="B106" t="s">
        <v>168</v>
      </c>
      <c r="C106" s="216" t="s">
        <v>260</v>
      </c>
      <c r="D106" s="216" t="s">
        <v>260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s="14" t="s">
        <v>17</v>
      </c>
      <c r="Y106" s="14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>
      <c r="A107" t="s">
        <v>143</v>
      </c>
      <c r="B107" t="s">
        <v>168</v>
      </c>
      <c r="C107" s="216" t="s">
        <v>260</v>
      </c>
      <c r="D107" s="216" t="s">
        <v>260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s="14" t="s">
        <v>17</v>
      </c>
      <c r="Y107" s="14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>
      <c r="A108" t="s">
        <v>143</v>
      </c>
      <c r="B108" t="s">
        <v>168</v>
      </c>
      <c r="C108" s="216" t="s">
        <v>260</v>
      </c>
      <c r="D108" s="216" t="s">
        <v>260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s="14" t="s">
        <v>17</v>
      </c>
      <c r="Y108" s="14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>
      <c r="A109" t="s">
        <v>143</v>
      </c>
      <c r="B109" t="s">
        <v>168</v>
      </c>
      <c r="C109" s="216" t="s">
        <v>260</v>
      </c>
      <c r="D109" s="216" t="s">
        <v>260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s="14" t="s">
        <v>17</v>
      </c>
      <c r="Y109" s="14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>
      <c r="A110" t="s">
        <v>143</v>
      </c>
      <c r="B110" t="s">
        <v>168</v>
      </c>
      <c r="C110" s="216" t="s">
        <v>260</v>
      </c>
      <c r="D110" s="216" t="s">
        <v>260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s="14" t="s">
        <v>17</v>
      </c>
      <c r="Y110" s="14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>
      <c r="A111" t="s">
        <v>143</v>
      </c>
      <c r="B111" t="s">
        <v>168</v>
      </c>
      <c r="C111" s="216" t="s">
        <v>260</v>
      </c>
      <c r="D111" s="216" t="s">
        <v>260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s="14" t="s">
        <v>17</v>
      </c>
      <c r="Y111" s="14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>
      <c r="A112" t="s">
        <v>143</v>
      </c>
      <c r="B112" t="s">
        <v>168</v>
      </c>
      <c r="C112" s="216" t="s">
        <v>260</v>
      </c>
      <c r="D112" s="216" t="s">
        <v>260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s="14" t="s">
        <v>17</v>
      </c>
      <c r="Y112" s="14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>
      <c r="A113" t="s">
        <v>143</v>
      </c>
      <c r="B113" t="s">
        <v>168</v>
      </c>
      <c r="C113" s="216" t="s">
        <v>260</v>
      </c>
      <c r="D113" s="216" t="s">
        <v>260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s="14" t="s">
        <v>17</v>
      </c>
      <c r="Y113" s="14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>
      <c r="A114" t="s">
        <v>143</v>
      </c>
      <c r="B114" t="s">
        <v>168</v>
      </c>
      <c r="C114" s="216" t="s">
        <v>260</v>
      </c>
      <c r="D114" s="216" t="s">
        <v>260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s="14" t="s">
        <v>17</v>
      </c>
      <c r="Y114" s="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>
      <c r="A115" t="s">
        <v>143</v>
      </c>
      <c r="B115" t="s">
        <v>168</v>
      </c>
      <c r="C115" s="216" t="s">
        <v>260</v>
      </c>
      <c r="D115" s="216" t="s">
        <v>260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s="14" t="s">
        <v>17</v>
      </c>
      <c r="Y115" s="14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>
      <c r="A116" t="s">
        <v>143</v>
      </c>
      <c r="B116" t="s">
        <v>168</v>
      </c>
      <c r="C116" s="216" t="s">
        <v>260</v>
      </c>
      <c r="D116" s="216" t="s">
        <v>260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s="14" t="s">
        <v>17</v>
      </c>
      <c r="Y116" s="14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>
      <c r="A117" t="s">
        <v>143</v>
      </c>
      <c r="B117" t="s">
        <v>168</v>
      </c>
      <c r="C117" s="216" t="s">
        <v>260</v>
      </c>
      <c r="D117" s="216" t="s">
        <v>260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s="14" t="s">
        <v>17</v>
      </c>
      <c r="Y117" s="14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>
      <c r="A118" t="s">
        <v>143</v>
      </c>
      <c r="B118" t="s">
        <v>168</v>
      </c>
      <c r="C118" s="216" t="s">
        <v>260</v>
      </c>
      <c r="D118" s="216" t="s">
        <v>260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s="14" t="s">
        <v>17</v>
      </c>
      <c r="Y118" s="14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>
      <c r="A119" t="s">
        <v>143</v>
      </c>
      <c r="B119" t="s">
        <v>168</v>
      </c>
      <c r="C119" s="216" t="s">
        <v>260</v>
      </c>
      <c r="D119" s="216" t="s">
        <v>260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s="14" t="s">
        <v>17</v>
      </c>
      <c r="Y119" s="14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>
      <c r="A120" t="s">
        <v>143</v>
      </c>
      <c r="B120" t="s">
        <v>168</v>
      </c>
      <c r="C120" s="216" t="s">
        <v>260</v>
      </c>
      <c r="D120" s="216" t="s">
        <v>260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s="14" t="s">
        <v>17</v>
      </c>
      <c r="Y120" s="14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>
      <c r="A121" t="s">
        <v>143</v>
      </c>
      <c r="B121" t="s">
        <v>168</v>
      </c>
      <c r="C121" s="216" t="s">
        <v>260</v>
      </c>
      <c r="D121" s="216" t="s">
        <v>260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s="14" t="s">
        <v>17</v>
      </c>
      <c r="Y121" s="14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>
      <c r="A122" t="s">
        <v>143</v>
      </c>
      <c r="B122" t="s">
        <v>168</v>
      </c>
      <c r="C122" s="216" t="s">
        <v>260</v>
      </c>
      <c r="D122" s="216" t="s">
        <v>260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s="14" t="s">
        <v>17</v>
      </c>
      <c r="Y122" s="14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>
      <c r="A123" t="s">
        <v>143</v>
      </c>
      <c r="B123" t="s">
        <v>168</v>
      </c>
      <c r="C123" s="216" t="s">
        <v>260</v>
      </c>
      <c r="D123" s="216" t="s">
        <v>260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s="14" t="s">
        <v>17</v>
      </c>
      <c r="Y123" s="14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>
      <c r="A124" t="s">
        <v>143</v>
      </c>
      <c r="B124" t="s">
        <v>168</v>
      </c>
      <c r="C124" s="216" t="s">
        <v>260</v>
      </c>
      <c r="D124" s="216" t="s">
        <v>260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s="14" t="s">
        <v>17</v>
      </c>
      <c r="Y124" s="1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>
      <c r="A125" t="s">
        <v>143</v>
      </c>
      <c r="B125" t="s">
        <v>168</v>
      </c>
      <c r="C125" s="216" t="s">
        <v>260</v>
      </c>
      <c r="D125" s="216" t="s">
        <v>260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s="14" t="s">
        <v>17</v>
      </c>
      <c r="Y125" s="14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>
      <c r="A126" t="s">
        <v>143</v>
      </c>
      <c r="B126" t="s">
        <v>168</v>
      </c>
      <c r="C126" s="216" t="s">
        <v>260</v>
      </c>
      <c r="D126" s="216" t="s">
        <v>260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s="14" t="s">
        <v>17</v>
      </c>
      <c r="Y126" s="14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>
      <c r="A127" t="s">
        <v>143</v>
      </c>
      <c r="B127" t="s">
        <v>168</v>
      </c>
      <c r="C127" s="216" t="s">
        <v>260</v>
      </c>
      <c r="D127" s="216" t="s">
        <v>260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s="14" t="s">
        <v>17</v>
      </c>
      <c r="Y127" s="14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>
      <c r="A128" t="s">
        <v>143</v>
      </c>
      <c r="B128" t="s">
        <v>168</v>
      </c>
      <c r="C128" s="216" t="s">
        <v>260</v>
      </c>
      <c r="D128" s="216" t="s">
        <v>260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s="14" t="s">
        <v>17</v>
      </c>
      <c r="Y128" s="14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>
      <c r="A129" t="s">
        <v>143</v>
      </c>
      <c r="B129" t="s">
        <v>168</v>
      </c>
      <c r="C129" s="216" t="s">
        <v>260</v>
      </c>
      <c r="D129" s="216" t="s">
        <v>260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s="14" t="s">
        <v>17</v>
      </c>
      <c r="Y129" s="14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>
      <c r="A130" t="s">
        <v>143</v>
      </c>
      <c r="B130" t="s">
        <v>168</v>
      </c>
      <c r="C130" s="216" t="s">
        <v>260</v>
      </c>
      <c r="D130" s="216" t="s">
        <v>260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s="14" t="s">
        <v>17</v>
      </c>
      <c r="Y130" s="14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>
      <c r="A131" t="s">
        <v>143</v>
      </c>
      <c r="B131" t="s">
        <v>168</v>
      </c>
      <c r="C131" s="216" t="s">
        <v>260</v>
      </c>
      <c r="D131" s="216" t="s">
        <v>260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s="14" t="s">
        <v>17</v>
      </c>
      <c r="Y131" s="14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>
      <c r="A132" t="s">
        <v>143</v>
      </c>
      <c r="B132" t="s">
        <v>168</v>
      </c>
      <c r="C132" s="216" t="s">
        <v>260</v>
      </c>
      <c r="D132" s="216" t="s">
        <v>260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s="14" t="s">
        <v>17</v>
      </c>
      <c r="Y132" s="14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>
      <c r="A133" t="s">
        <v>143</v>
      </c>
      <c r="B133" t="s">
        <v>168</v>
      </c>
      <c r="C133" s="216" t="s">
        <v>260</v>
      </c>
      <c r="D133" s="216" t="s">
        <v>260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s="14" t="s">
        <v>17</v>
      </c>
      <c r="Y133" s="14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>
      <c r="A134" t="s">
        <v>143</v>
      </c>
      <c r="B134" t="s">
        <v>168</v>
      </c>
      <c r="C134" s="216" t="s">
        <v>260</v>
      </c>
      <c r="D134" s="216" t="s">
        <v>260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s="14" t="s">
        <v>17</v>
      </c>
      <c r="Y134" s="1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>
      <c r="A135" t="s">
        <v>143</v>
      </c>
      <c r="B135" t="s">
        <v>168</v>
      </c>
      <c r="C135" s="216" t="s">
        <v>260</v>
      </c>
      <c r="D135" s="216" t="s">
        <v>260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s="14" t="s">
        <v>17</v>
      </c>
      <c r="Y135" s="14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>
      <c r="A136" t="s">
        <v>143</v>
      </c>
      <c r="B136" t="s">
        <v>168</v>
      </c>
      <c r="C136" s="216" t="s">
        <v>260</v>
      </c>
      <c r="D136" s="216" t="s">
        <v>260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s="14" t="s">
        <v>17</v>
      </c>
      <c r="Y136" s="14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>
      <c r="A137" t="s">
        <v>143</v>
      </c>
      <c r="B137" t="s">
        <v>168</v>
      </c>
      <c r="C137" s="216" t="s">
        <v>260</v>
      </c>
      <c r="D137" s="216" t="s">
        <v>260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s="14" t="s">
        <v>17</v>
      </c>
      <c r="Y137" s="14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>
      <c r="A138" t="s">
        <v>143</v>
      </c>
      <c r="B138" t="s">
        <v>168</v>
      </c>
      <c r="C138" s="216" t="s">
        <v>260</v>
      </c>
      <c r="D138" s="216" t="s">
        <v>260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s="14" t="s">
        <v>17</v>
      </c>
      <c r="Y138" s="14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>
      <c r="A139" t="s">
        <v>143</v>
      </c>
      <c r="B139" t="s">
        <v>168</v>
      </c>
      <c r="C139" s="216" t="s">
        <v>260</v>
      </c>
      <c r="D139" s="216" t="s">
        <v>260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s="14" t="s">
        <v>17</v>
      </c>
      <c r="Y139" s="14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>
      <c r="A140" t="s">
        <v>143</v>
      </c>
      <c r="B140" t="s">
        <v>168</v>
      </c>
      <c r="C140" s="216" t="s">
        <v>260</v>
      </c>
      <c r="D140" s="216" t="s">
        <v>260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s="14" t="s">
        <v>17</v>
      </c>
      <c r="Y140" s="14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>
      <c r="A141" t="s">
        <v>143</v>
      </c>
      <c r="B141" t="s">
        <v>168</v>
      </c>
      <c r="C141" s="216" t="s">
        <v>260</v>
      </c>
      <c r="D141" s="216" t="s">
        <v>260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s="14" t="s">
        <v>17</v>
      </c>
      <c r="Y141" s="14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>
      <c r="A142" t="s">
        <v>143</v>
      </c>
      <c r="B142" t="s">
        <v>168</v>
      </c>
      <c r="C142" s="216" t="s">
        <v>260</v>
      </c>
      <c r="D142" s="216" t="s">
        <v>260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s="14" t="s">
        <v>17</v>
      </c>
      <c r="Y142" s="14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>
      <c r="A143" t="s">
        <v>143</v>
      </c>
      <c r="B143" t="s">
        <v>168</v>
      </c>
      <c r="C143" s="216" t="s">
        <v>260</v>
      </c>
      <c r="D143" s="216" t="s">
        <v>260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s="14" t="s">
        <v>17</v>
      </c>
      <c r="Y143" s="14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>
      <c r="A144" t="s">
        <v>143</v>
      </c>
      <c r="B144" t="s">
        <v>168</v>
      </c>
      <c r="C144" s="216" t="s">
        <v>260</v>
      </c>
      <c r="D144" s="216" t="s">
        <v>260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s="14" t="s">
        <v>17</v>
      </c>
      <c r="Y144" s="1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>
      <c r="A145" t="s">
        <v>143</v>
      </c>
      <c r="B145" t="s">
        <v>168</v>
      </c>
      <c r="C145" s="216" t="s">
        <v>260</v>
      </c>
      <c r="D145" s="216" t="s">
        <v>260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s="14" t="s">
        <v>17</v>
      </c>
      <c r="Y145" s="14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>
      <c r="A146" t="s">
        <v>143</v>
      </c>
      <c r="B146" t="s">
        <v>168</v>
      </c>
      <c r="C146" s="216" t="s">
        <v>260</v>
      </c>
      <c r="D146" s="216" t="s">
        <v>260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s="14" t="s">
        <v>17</v>
      </c>
      <c r="Y146" s="14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>
      <c r="A147" t="s">
        <v>143</v>
      </c>
      <c r="B147" t="s">
        <v>168</v>
      </c>
      <c r="C147" s="216" t="s">
        <v>260</v>
      </c>
      <c r="D147" s="216" t="s">
        <v>260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s="14" t="s">
        <v>17</v>
      </c>
      <c r="Y147" s="14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>
      <c r="A148" t="s">
        <v>143</v>
      </c>
      <c r="B148" t="s">
        <v>168</v>
      </c>
      <c r="C148" s="216" t="s">
        <v>260</v>
      </c>
      <c r="D148" s="216" t="s">
        <v>260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s="14" t="s">
        <v>17</v>
      </c>
      <c r="Y148" s="14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>
      <c r="A149" t="s">
        <v>143</v>
      </c>
      <c r="B149" t="s">
        <v>168</v>
      </c>
      <c r="C149" s="216" t="s">
        <v>260</v>
      </c>
      <c r="D149" s="216" t="s">
        <v>260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s="14" t="s">
        <v>17</v>
      </c>
      <c r="Y149" s="14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>
      <c r="A150" t="s">
        <v>143</v>
      </c>
      <c r="B150" t="s">
        <v>168</v>
      </c>
      <c r="C150" s="216" t="s">
        <v>260</v>
      </c>
      <c r="D150" s="216" t="s">
        <v>260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s="14" t="s">
        <v>17</v>
      </c>
      <c r="Y150" s="14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>
      <c r="A151" t="s">
        <v>143</v>
      </c>
      <c r="B151" t="s">
        <v>168</v>
      </c>
      <c r="C151" s="216" t="s">
        <v>260</v>
      </c>
      <c r="D151" s="216" t="s">
        <v>260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s="14" t="s">
        <v>17</v>
      </c>
      <c r="Y151" s="14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>
      <c r="A152" t="s">
        <v>143</v>
      </c>
      <c r="B152" t="s">
        <v>168</v>
      </c>
      <c r="C152" s="216" t="s">
        <v>260</v>
      </c>
      <c r="D152" s="216" t="s">
        <v>260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s="14" t="s">
        <v>17</v>
      </c>
      <c r="Y152" s="14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>
      <c r="A153" t="s">
        <v>143</v>
      </c>
      <c r="B153" t="s">
        <v>168</v>
      </c>
      <c r="C153" s="216" t="s">
        <v>260</v>
      </c>
      <c r="D153" s="216" t="s">
        <v>260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s="14" t="s">
        <v>17</v>
      </c>
      <c r="Y153" s="14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>
      <c r="A154" t="s">
        <v>143</v>
      </c>
      <c r="B154" t="s">
        <v>168</v>
      </c>
      <c r="C154" s="216" t="s">
        <v>260</v>
      </c>
      <c r="D154" s="216" t="s">
        <v>260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s="14" t="s">
        <v>17</v>
      </c>
      <c r="Y154" s="1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>
      <c r="A155" t="s">
        <v>143</v>
      </c>
      <c r="B155" t="s">
        <v>168</v>
      </c>
      <c r="C155" s="216" t="s">
        <v>260</v>
      </c>
      <c r="D155" s="216" t="s">
        <v>260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s="14" t="s">
        <v>17</v>
      </c>
      <c r="Y155" s="14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>
      <c r="A156" t="s">
        <v>143</v>
      </c>
      <c r="B156" t="s">
        <v>168</v>
      </c>
      <c r="C156" s="216" t="s">
        <v>260</v>
      </c>
      <c r="D156" s="216" t="s">
        <v>260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s="14" t="s">
        <v>17</v>
      </c>
      <c r="Y156" s="14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>
      <c r="A157" t="s">
        <v>143</v>
      </c>
      <c r="B157" t="s">
        <v>168</v>
      </c>
      <c r="C157" s="216" t="s">
        <v>260</v>
      </c>
      <c r="D157" s="216" t="s">
        <v>260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s="14" t="s">
        <v>17</v>
      </c>
      <c r="Y157" s="14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>
      <c r="A158" t="s">
        <v>143</v>
      </c>
      <c r="B158" t="s">
        <v>168</v>
      </c>
      <c r="C158" s="216" t="s">
        <v>260</v>
      </c>
      <c r="D158" s="216" t="s">
        <v>260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s="14" t="s">
        <v>17</v>
      </c>
      <c r="Y158" s="14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>
      <c r="A159" t="s">
        <v>143</v>
      </c>
      <c r="B159" t="s">
        <v>168</v>
      </c>
      <c r="C159" s="216" t="s">
        <v>260</v>
      </c>
      <c r="D159" s="216" t="s">
        <v>260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s="14" t="s">
        <v>17</v>
      </c>
      <c r="Y159" s="14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>
      <c r="A160" t="s">
        <v>143</v>
      </c>
      <c r="B160" t="s">
        <v>168</v>
      </c>
      <c r="C160" s="216" t="s">
        <v>260</v>
      </c>
      <c r="D160" s="216" t="s">
        <v>260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s="14" t="s">
        <v>17</v>
      </c>
      <c r="Y160" s="14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>
      <c r="A161" t="s">
        <v>143</v>
      </c>
      <c r="B161" t="s">
        <v>168</v>
      </c>
      <c r="C161" s="216" t="s">
        <v>260</v>
      </c>
      <c r="D161" s="216" t="s">
        <v>260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s="14" t="s">
        <v>17</v>
      </c>
      <c r="Y161" s="14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>
      <c r="A162" t="s">
        <v>143</v>
      </c>
      <c r="B162" t="s">
        <v>168</v>
      </c>
      <c r="C162" s="216" t="s">
        <v>260</v>
      </c>
      <c r="D162" s="216" t="s">
        <v>260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s="14" t="s">
        <v>17</v>
      </c>
      <c r="Y162" s="14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>
      <c r="A163" t="s">
        <v>143</v>
      </c>
      <c r="B163" t="s">
        <v>168</v>
      </c>
      <c r="C163" s="216" t="s">
        <v>260</v>
      </c>
      <c r="D163" s="216" t="s">
        <v>260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s="14" t="s">
        <v>17</v>
      </c>
      <c r="Y163" s="14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>
      <c r="A164" t="s">
        <v>143</v>
      </c>
      <c r="B164" t="s">
        <v>168</v>
      </c>
      <c r="C164" s="216" t="s">
        <v>260</v>
      </c>
      <c r="D164" s="216" t="s">
        <v>260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s="14" t="s">
        <v>17</v>
      </c>
      <c r="Y164" s="1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>
      <c r="A165" t="s">
        <v>143</v>
      </c>
      <c r="B165" t="s">
        <v>168</v>
      </c>
      <c r="C165" s="216" t="s">
        <v>260</v>
      </c>
      <c r="D165" s="216" t="s">
        <v>260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s="14" t="s">
        <v>17</v>
      </c>
      <c r="Y165" s="14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>
      <c r="A166" t="s">
        <v>143</v>
      </c>
      <c r="B166" t="s">
        <v>168</v>
      </c>
      <c r="C166" s="216" t="s">
        <v>260</v>
      </c>
      <c r="D166" s="216" t="s">
        <v>260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s="14" t="s">
        <v>17</v>
      </c>
      <c r="Y166" s="14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>
      <c r="A167" t="s">
        <v>143</v>
      </c>
      <c r="B167" t="s">
        <v>168</v>
      </c>
      <c r="C167" s="216" t="s">
        <v>260</v>
      </c>
      <c r="D167" s="216" t="s">
        <v>260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s="14" t="s">
        <v>17</v>
      </c>
      <c r="Y167" s="14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>
      <c r="A168" t="s">
        <v>143</v>
      </c>
      <c r="B168" t="s">
        <v>168</v>
      </c>
      <c r="C168" s="216" t="s">
        <v>260</v>
      </c>
      <c r="D168" s="216" t="s">
        <v>260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s="14" t="s">
        <v>17</v>
      </c>
      <c r="Y168" s="14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>
      <c r="A169" t="s">
        <v>143</v>
      </c>
      <c r="B169" t="s">
        <v>168</v>
      </c>
      <c r="C169" s="216" t="s">
        <v>260</v>
      </c>
      <c r="D169" s="216" t="s">
        <v>260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s="14" t="s">
        <v>17</v>
      </c>
      <c r="Y169" s="14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>
      <c r="A170" t="s">
        <v>143</v>
      </c>
      <c r="B170" t="s">
        <v>168</v>
      </c>
      <c r="C170" s="216" t="s">
        <v>260</v>
      </c>
      <c r="D170" s="216" t="s">
        <v>260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s="14" t="s">
        <v>17</v>
      </c>
      <c r="Y170" s="14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>
      <c r="A171" t="s">
        <v>143</v>
      </c>
      <c r="B171" t="s">
        <v>168</v>
      </c>
      <c r="C171" s="216" t="s">
        <v>260</v>
      </c>
      <c r="D171" s="216" t="s">
        <v>260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s="14" t="s">
        <v>17</v>
      </c>
      <c r="Y171" s="14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>
      <c r="A172" t="s">
        <v>143</v>
      </c>
      <c r="B172" t="s">
        <v>168</v>
      </c>
      <c r="C172" s="216" t="s">
        <v>260</v>
      </c>
      <c r="D172" s="216" t="s">
        <v>260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s="14" t="s">
        <v>17</v>
      </c>
      <c r="Y172" s="14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>
      <c r="A173" t="s">
        <v>143</v>
      </c>
      <c r="B173" t="s">
        <v>169</v>
      </c>
      <c r="C173" s="216" t="s">
        <v>260</v>
      </c>
      <c r="D173" s="216" t="s">
        <v>260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>
      <c r="A174" t="s">
        <v>143</v>
      </c>
      <c r="B174" t="s">
        <v>169</v>
      </c>
      <c r="C174" s="216" t="s">
        <v>260</v>
      </c>
      <c r="D174" s="216" t="s">
        <v>260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>
      <c r="A175" t="s">
        <v>143</v>
      </c>
      <c r="B175" t="s">
        <v>169</v>
      </c>
      <c r="C175" s="216" t="s">
        <v>260</v>
      </c>
      <c r="D175" s="216" t="s">
        <v>260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>
      <c r="A176" t="s">
        <v>143</v>
      </c>
      <c r="B176" t="s">
        <v>169</v>
      </c>
      <c r="C176" s="216" t="s">
        <v>260</v>
      </c>
      <c r="D176" s="216" t="s">
        <v>260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>
      <c r="A177" t="s">
        <v>143</v>
      </c>
      <c r="B177" t="s">
        <v>169</v>
      </c>
      <c r="C177" s="216" t="s">
        <v>260</v>
      </c>
      <c r="D177" s="216" t="s">
        <v>260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>
      <c r="A178" t="s">
        <v>143</v>
      </c>
      <c r="B178" t="s">
        <v>169</v>
      </c>
      <c r="C178" s="216" t="s">
        <v>260</v>
      </c>
      <c r="D178" s="216" t="s">
        <v>260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>
      <c r="A179" t="s">
        <v>143</v>
      </c>
      <c r="B179" t="s">
        <v>169</v>
      </c>
      <c r="C179" s="216" t="s">
        <v>260</v>
      </c>
      <c r="D179" s="216" t="s">
        <v>260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>
      <c r="A180" t="s">
        <v>143</v>
      </c>
      <c r="B180" t="s">
        <v>169</v>
      </c>
      <c r="C180" s="216" t="s">
        <v>260</v>
      </c>
      <c r="D180" s="216" t="s">
        <v>260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>
      <c r="A181" t="s">
        <v>143</v>
      </c>
      <c r="B181" t="s">
        <v>169</v>
      </c>
      <c r="C181" s="216" t="s">
        <v>260</v>
      </c>
      <c r="D181" s="216" t="s">
        <v>260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>
      <c r="A182" t="s">
        <v>143</v>
      </c>
      <c r="B182" t="s">
        <v>169</v>
      </c>
      <c r="C182" s="216" t="s">
        <v>260</v>
      </c>
      <c r="D182" s="216" t="s">
        <v>260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>
      <c r="A183" t="s">
        <v>143</v>
      </c>
      <c r="B183" t="s">
        <v>169</v>
      </c>
      <c r="C183" s="216" t="s">
        <v>260</v>
      </c>
      <c r="D183" s="216" t="s">
        <v>260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>
      <c r="A184" t="s">
        <v>143</v>
      </c>
      <c r="B184" t="s">
        <v>169</v>
      </c>
      <c r="C184" s="216" t="s">
        <v>260</v>
      </c>
      <c r="D184" s="216" t="s">
        <v>260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>
      <c r="A185" t="s">
        <v>143</v>
      </c>
      <c r="B185" t="s">
        <v>169</v>
      </c>
      <c r="C185" s="216" t="s">
        <v>260</v>
      </c>
      <c r="D185" s="216" t="s">
        <v>260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>
      <c r="A186" t="s">
        <v>143</v>
      </c>
      <c r="B186" t="s">
        <v>169</v>
      </c>
      <c r="C186" s="216" t="s">
        <v>260</v>
      </c>
      <c r="D186" s="216" t="s">
        <v>260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>
      <c r="A187" t="s">
        <v>143</v>
      </c>
      <c r="B187" t="s">
        <v>169</v>
      </c>
      <c r="C187" s="216" t="s">
        <v>260</v>
      </c>
      <c r="D187" s="216" t="s">
        <v>260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>
      <c r="A188" t="s">
        <v>143</v>
      </c>
      <c r="B188" t="s">
        <v>169</v>
      </c>
      <c r="C188" s="216" t="s">
        <v>260</v>
      </c>
      <c r="D188" s="216" t="s">
        <v>260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>
      <c r="A189" t="s">
        <v>143</v>
      </c>
      <c r="B189" t="s">
        <v>169</v>
      </c>
      <c r="C189" s="216" t="s">
        <v>260</v>
      </c>
      <c r="D189" s="216" t="s">
        <v>260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>
      <c r="A190" t="s">
        <v>143</v>
      </c>
      <c r="B190" t="s">
        <v>169</v>
      </c>
      <c r="C190" s="216" t="s">
        <v>260</v>
      </c>
      <c r="D190" s="216" t="s">
        <v>260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>
      <c r="A191" t="s">
        <v>143</v>
      </c>
      <c r="B191" t="s">
        <v>169</v>
      </c>
      <c r="C191" s="216" t="s">
        <v>260</v>
      </c>
      <c r="D191" s="216" t="s">
        <v>260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>
      <c r="A192" t="s">
        <v>143</v>
      </c>
      <c r="B192" t="s">
        <v>169</v>
      </c>
      <c r="C192" s="216" t="s">
        <v>260</v>
      </c>
      <c r="D192" s="216" t="s">
        <v>260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>
      <c r="A193" t="s">
        <v>143</v>
      </c>
      <c r="B193" t="s">
        <v>169</v>
      </c>
      <c r="C193" s="216" t="s">
        <v>260</v>
      </c>
      <c r="D193" s="216" t="s">
        <v>260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>
      <c r="A194" t="s">
        <v>143</v>
      </c>
      <c r="B194" t="s">
        <v>169</v>
      </c>
      <c r="C194" s="216" t="s">
        <v>260</v>
      </c>
      <c r="D194" s="216" t="s">
        <v>260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>
      <c r="A195" t="s">
        <v>143</v>
      </c>
      <c r="B195" t="s">
        <v>169</v>
      </c>
      <c r="C195" s="216" t="s">
        <v>260</v>
      </c>
      <c r="D195" s="216" t="s">
        <v>260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>
      <c r="A196" t="s">
        <v>143</v>
      </c>
      <c r="B196" t="s">
        <v>169</v>
      </c>
      <c r="C196" s="216" t="s">
        <v>260</v>
      </c>
      <c r="D196" s="216" t="s">
        <v>260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>
      <c r="A197" t="s">
        <v>143</v>
      </c>
      <c r="B197" t="s">
        <v>169</v>
      </c>
      <c r="C197" s="216" t="s">
        <v>260</v>
      </c>
      <c r="D197" s="216" t="s">
        <v>260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>
      <c r="A198" t="s">
        <v>143</v>
      </c>
      <c r="B198" t="s">
        <v>169</v>
      </c>
      <c r="C198" s="216" t="s">
        <v>260</v>
      </c>
      <c r="D198" s="216" t="s">
        <v>260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>
      <c r="A199" t="s">
        <v>143</v>
      </c>
      <c r="B199" t="s">
        <v>169</v>
      </c>
      <c r="C199" s="216" t="s">
        <v>260</v>
      </c>
      <c r="D199" s="216" t="s">
        <v>260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>
      <c r="A200" t="s">
        <v>143</v>
      </c>
      <c r="B200" t="s">
        <v>169</v>
      </c>
      <c r="C200" s="216" t="s">
        <v>260</v>
      </c>
      <c r="D200" s="216" t="s">
        <v>260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>
      <c r="A201" t="s">
        <v>143</v>
      </c>
      <c r="B201" t="s">
        <v>169</v>
      </c>
      <c r="C201" s="216" t="s">
        <v>260</v>
      </c>
      <c r="D201" s="216" t="s">
        <v>260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>
      <c r="A202" t="s">
        <v>143</v>
      </c>
      <c r="B202" t="s">
        <v>169</v>
      </c>
      <c r="C202" s="216" t="s">
        <v>260</v>
      </c>
      <c r="D202" s="216" t="s">
        <v>260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>
      <c r="A203" t="s">
        <v>143</v>
      </c>
      <c r="B203" t="s">
        <v>169</v>
      </c>
      <c r="C203" s="216" t="s">
        <v>260</v>
      </c>
      <c r="D203" s="216" t="s">
        <v>260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>
      <c r="A204" t="s">
        <v>143</v>
      </c>
      <c r="B204" t="s">
        <v>169</v>
      </c>
      <c r="C204" s="216" t="s">
        <v>260</v>
      </c>
      <c r="D204" s="216" t="s">
        <v>260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>
      <c r="A205" t="s">
        <v>143</v>
      </c>
      <c r="B205" t="s">
        <v>169</v>
      </c>
      <c r="C205" s="216" t="s">
        <v>260</v>
      </c>
      <c r="D205" s="216" t="s">
        <v>260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>
      <c r="A206" t="s">
        <v>143</v>
      </c>
      <c r="B206" t="s">
        <v>169</v>
      </c>
      <c r="C206" s="216" t="s">
        <v>260</v>
      </c>
      <c r="D206" s="216" t="s">
        <v>260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>
      <c r="A207" t="s">
        <v>143</v>
      </c>
      <c r="B207" t="s">
        <v>169</v>
      </c>
      <c r="C207" s="216" t="s">
        <v>260</v>
      </c>
      <c r="D207" s="216" t="s">
        <v>260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>
      <c r="A208" t="s">
        <v>143</v>
      </c>
      <c r="B208" t="s">
        <v>169</v>
      </c>
      <c r="C208" s="216" t="s">
        <v>260</v>
      </c>
      <c r="D208" s="216" t="s">
        <v>260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>
      <c r="A209" t="s">
        <v>143</v>
      </c>
      <c r="B209" t="s">
        <v>169</v>
      </c>
      <c r="C209" s="216" t="s">
        <v>260</v>
      </c>
      <c r="D209" s="216" t="s">
        <v>260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>
      <c r="A210" t="s">
        <v>143</v>
      </c>
      <c r="B210" t="s">
        <v>169</v>
      </c>
      <c r="C210" s="216" t="s">
        <v>260</v>
      </c>
      <c r="D210" s="216" t="s">
        <v>260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>
      <c r="A211" t="s">
        <v>143</v>
      </c>
      <c r="B211" t="s">
        <v>169</v>
      </c>
      <c r="C211" s="216" t="s">
        <v>260</v>
      </c>
      <c r="D211" s="216" t="s">
        <v>260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>
      <c r="A212" t="s">
        <v>143</v>
      </c>
      <c r="B212" t="s">
        <v>169</v>
      </c>
      <c r="C212" s="216" t="s">
        <v>260</v>
      </c>
      <c r="D212" s="216" t="s">
        <v>260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>
      <c r="A213" t="s">
        <v>143</v>
      </c>
      <c r="B213" t="s">
        <v>169</v>
      </c>
      <c r="C213" s="216" t="s">
        <v>260</v>
      </c>
      <c r="D213" s="216" t="s">
        <v>260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>
      <c r="A214" t="s">
        <v>143</v>
      </c>
      <c r="B214" t="s">
        <v>169</v>
      </c>
      <c r="C214" s="216" t="s">
        <v>260</v>
      </c>
      <c r="D214" s="216" t="s">
        <v>260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>
      <c r="A215" t="s">
        <v>143</v>
      </c>
      <c r="B215" t="s">
        <v>169</v>
      </c>
      <c r="C215" s="216" t="s">
        <v>260</v>
      </c>
      <c r="D215" s="216" t="s">
        <v>260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>
      <c r="A216" t="s">
        <v>143</v>
      </c>
      <c r="B216" t="s">
        <v>169</v>
      </c>
      <c r="C216" s="216" t="s">
        <v>260</v>
      </c>
      <c r="D216" s="216" t="s">
        <v>260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>
      <c r="A217" t="s">
        <v>143</v>
      </c>
      <c r="B217" t="s">
        <v>169</v>
      </c>
      <c r="C217" s="216" t="s">
        <v>260</v>
      </c>
      <c r="D217" s="216" t="s">
        <v>260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>
      <c r="A218" t="s">
        <v>143</v>
      </c>
      <c r="B218" t="s">
        <v>169</v>
      </c>
      <c r="C218" s="216" t="s">
        <v>260</v>
      </c>
      <c r="D218" s="216" t="s">
        <v>260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>
      <c r="A219" t="s">
        <v>143</v>
      </c>
      <c r="B219" t="s">
        <v>169</v>
      </c>
      <c r="C219" s="216" t="s">
        <v>260</v>
      </c>
      <c r="D219" s="216" t="s">
        <v>260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>
      <c r="A220" t="s">
        <v>143</v>
      </c>
      <c r="B220" t="s">
        <v>169</v>
      </c>
      <c r="C220" s="216" t="s">
        <v>260</v>
      </c>
      <c r="D220" s="216" t="s">
        <v>260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>
      <c r="A221" t="s">
        <v>143</v>
      </c>
      <c r="B221" t="s">
        <v>169</v>
      </c>
      <c r="C221" s="216" t="s">
        <v>260</v>
      </c>
      <c r="D221" s="216" t="s">
        <v>260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>
      <c r="A222" t="s">
        <v>143</v>
      </c>
      <c r="B222" t="s">
        <v>169</v>
      </c>
      <c r="C222" s="216" t="s">
        <v>260</v>
      </c>
      <c r="D222" s="216" t="s">
        <v>260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>
      <c r="A223" t="s">
        <v>143</v>
      </c>
      <c r="B223" t="s">
        <v>169</v>
      </c>
      <c r="C223" s="216" t="s">
        <v>260</v>
      </c>
      <c r="D223" s="216" t="s">
        <v>260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>
      <c r="A224" t="s">
        <v>143</v>
      </c>
      <c r="B224" t="s">
        <v>169</v>
      </c>
      <c r="C224" s="216" t="s">
        <v>260</v>
      </c>
      <c r="D224" s="216" t="s">
        <v>260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>
      <c r="A225" t="s">
        <v>143</v>
      </c>
      <c r="B225" t="s">
        <v>169</v>
      </c>
      <c r="C225" s="216" t="s">
        <v>260</v>
      </c>
      <c r="D225" s="216" t="s">
        <v>260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>
      <c r="A226" t="s">
        <v>143</v>
      </c>
      <c r="B226" t="s">
        <v>169</v>
      </c>
      <c r="C226" s="216" t="s">
        <v>260</v>
      </c>
      <c r="D226" s="216" t="s">
        <v>260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>
      <c r="A227" t="s">
        <v>143</v>
      </c>
      <c r="B227" t="s">
        <v>169</v>
      </c>
      <c r="C227" s="216" t="s">
        <v>260</v>
      </c>
      <c r="D227" s="216" t="s">
        <v>260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>
      <c r="A228" t="s">
        <v>143</v>
      </c>
      <c r="B228" t="s">
        <v>169</v>
      </c>
      <c r="C228" s="216" t="s">
        <v>260</v>
      </c>
      <c r="D228" s="216" t="s">
        <v>260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>
      <c r="A229" t="s">
        <v>143</v>
      </c>
      <c r="B229" t="s">
        <v>169</v>
      </c>
      <c r="C229" s="216" t="s">
        <v>260</v>
      </c>
      <c r="D229" s="216" t="s">
        <v>260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>
      <c r="A230" t="s">
        <v>143</v>
      </c>
      <c r="B230" t="s">
        <v>169</v>
      </c>
      <c r="C230" s="216" t="s">
        <v>260</v>
      </c>
      <c r="D230" s="216" t="s">
        <v>260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>
      <c r="A231" t="s">
        <v>143</v>
      </c>
      <c r="B231" t="s">
        <v>169</v>
      </c>
      <c r="C231" s="216" t="s">
        <v>260</v>
      </c>
      <c r="D231" s="216" t="s">
        <v>260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>
      <c r="A232" t="s">
        <v>143</v>
      </c>
      <c r="B232" t="s">
        <v>169</v>
      </c>
      <c r="C232" s="216" t="s">
        <v>260</v>
      </c>
      <c r="D232" s="216" t="s">
        <v>260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>
      <c r="A233" t="s">
        <v>143</v>
      </c>
      <c r="B233" t="s">
        <v>169</v>
      </c>
      <c r="C233" s="216" t="s">
        <v>260</v>
      </c>
      <c r="D233" s="216" t="s">
        <v>260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>
      <c r="A234" t="s">
        <v>143</v>
      </c>
      <c r="B234" t="s">
        <v>169</v>
      </c>
      <c r="C234" s="216" t="s">
        <v>260</v>
      </c>
      <c r="D234" s="216" t="s">
        <v>260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>
      <c r="A235" t="s">
        <v>143</v>
      </c>
      <c r="B235" t="s">
        <v>169</v>
      </c>
      <c r="C235" s="216" t="s">
        <v>260</v>
      </c>
      <c r="D235" s="216" t="s">
        <v>260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>
      <c r="A236" t="s">
        <v>143</v>
      </c>
      <c r="B236" t="s">
        <v>169</v>
      </c>
      <c r="C236" s="216" t="s">
        <v>260</v>
      </c>
      <c r="D236" s="216" t="s">
        <v>260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>
      <c r="A237" t="s">
        <v>143</v>
      </c>
      <c r="B237" t="s">
        <v>169</v>
      </c>
      <c r="C237" s="216" t="s">
        <v>260</v>
      </c>
      <c r="D237" s="216" t="s">
        <v>260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>
      <c r="A238" t="s">
        <v>143</v>
      </c>
      <c r="B238" t="s">
        <v>169</v>
      </c>
      <c r="C238" s="216" t="s">
        <v>260</v>
      </c>
      <c r="D238" s="216" t="s">
        <v>260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>
      <c r="A239" t="s">
        <v>143</v>
      </c>
      <c r="B239" t="s">
        <v>169</v>
      </c>
      <c r="C239" s="216" t="s">
        <v>260</v>
      </c>
      <c r="D239" s="216" t="s">
        <v>260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>
      <c r="A240" t="s">
        <v>143</v>
      </c>
      <c r="B240" t="s">
        <v>169</v>
      </c>
      <c r="C240" s="216" t="s">
        <v>260</v>
      </c>
      <c r="D240" s="216" t="s">
        <v>260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>
      <c r="A241" t="s">
        <v>143</v>
      </c>
      <c r="B241" t="s">
        <v>169</v>
      </c>
      <c r="C241" s="216" t="s">
        <v>260</v>
      </c>
      <c r="D241" s="216" t="s">
        <v>260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>
      <c r="A242" t="s">
        <v>143</v>
      </c>
      <c r="B242" t="s">
        <v>169</v>
      </c>
      <c r="C242" s="216" t="s">
        <v>260</v>
      </c>
      <c r="D242" s="216" t="s">
        <v>260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>
      <c r="A243" t="s">
        <v>143</v>
      </c>
      <c r="B243" t="s">
        <v>169</v>
      </c>
      <c r="C243" s="216" t="s">
        <v>260</v>
      </c>
      <c r="D243" s="216" t="s">
        <v>260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>
      <c r="A244" t="s">
        <v>143</v>
      </c>
      <c r="B244" t="s">
        <v>169</v>
      </c>
      <c r="C244" s="216" t="s">
        <v>260</v>
      </c>
      <c r="D244" s="216" t="s">
        <v>260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>
      <c r="A245" t="s">
        <v>143</v>
      </c>
      <c r="B245" t="s">
        <v>169</v>
      </c>
      <c r="C245" s="216" t="s">
        <v>260</v>
      </c>
      <c r="D245" s="216" t="s">
        <v>260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>
      <c r="A246" t="s">
        <v>143</v>
      </c>
      <c r="B246" t="s">
        <v>169</v>
      </c>
      <c r="C246" s="216" t="s">
        <v>260</v>
      </c>
      <c r="D246" s="216" t="s">
        <v>260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>
      <c r="A247" t="s">
        <v>143</v>
      </c>
      <c r="B247" t="s">
        <v>169</v>
      </c>
      <c r="C247" s="216" t="s">
        <v>260</v>
      </c>
      <c r="D247" s="216" t="s">
        <v>260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>
      <c r="A248" t="s">
        <v>143</v>
      </c>
      <c r="B248" t="s">
        <v>169</v>
      </c>
      <c r="C248" s="216" t="s">
        <v>260</v>
      </c>
      <c r="D248" s="216" t="s">
        <v>260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>
      <c r="A249" t="s">
        <v>143</v>
      </c>
      <c r="B249" t="s">
        <v>169</v>
      </c>
      <c r="C249" s="216" t="s">
        <v>260</v>
      </c>
      <c r="D249" s="216" t="s">
        <v>260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>
      <c r="A250" t="s">
        <v>143</v>
      </c>
      <c r="B250" t="s">
        <v>169</v>
      </c>
      <c r="C250" s="216" t="s">
        <v>260</v>
      </c>
      <c r="D250" s="216" t="s">
        <v>260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>
      <c r="A251" t="s">
        <v>143</v>
      </c>
      <c r="B251" t="s">
        <v>169</v>
      </c>
      <c r="C251" s="216" t="s">
        <v>260</v>
      </c>
      <c r="D251" s="216" t="s">
        <v>260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>
      <c r="A252" t="s">
        <v>143</v>
      </c>
      <c r="B252" t="s">
        <v>169</v>
      </c>
      <c r="C252" s="216" t="s">
        <v>260</v>
      </c>
      <c r="D252" s="216" t="s">
        <v>260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>
      <c r="A253" t="s">
        <v>143</v>
      </c>
      <c r="B253" t="s">
        <v>169</v>
      </c>
      <c r="C253" s="216" t="s">
        <v>260</v>
      </c>
      <c r="D253" s="216" t="s">
        <v>260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>
      <c r="A254" t="s">
        <v>143</v>
      </c>
      <c r="B254" t="s">
        <v>169</v>
      </c>
      <c r="C254" s="216" t="s">
        <v>260</v>
      </c>
      <c r="D254" s="216" t="s">
        <v>260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>
      <c r="A255" t="s">
        <v>143</v>
      </c>
      <c r="B255" t="s">
        <v>169</v>
      </c>
      <c r="C255" s="216" t="s">
        <v>260</v>
      </c>
      <c r="D255" s="216" t="s">
        <v>260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>
      <c r="A256" t="s">
        <v>143</v>
      </c>
      <c r="B256" t="s">
        <v>169</v>
      </c>
      <c r="C256" s="216" t="s">
        <v>260</v>
      </c>
      <c r="D256" s="216" t="s">
        <v>260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>
      <c r="A257" t="s">
        <v>143</v>
      </c>
      <c r="B257" t="s">
        <v>169</v>
      </c>
      <c r="C257" s="216" t="s">
        <v>260</v>
      </c>
      <c r="D257" s="216" t="s">
        <v>260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>
      <c r="A258" t="s">
        <v>143</v>
      </c>
      <c r="B258" t="s">
        <v>169</v>
      </c>
      <c r="C258" s="216" t="s">
        <v>260</v>
      </c>
      <c r="D258" s="216" t="s">
        <v>260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>
      <c r="A259" t="s">
        <v>143</v>
      </c>
      <c r="B259" t="s">
        <v>169</v>
      </c>
      <c r="C259" s="216" t="s">
        <v>260</v>
      </c>
      <c r="D259" s="216" t="s">
        <v>260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>
      <c r="A260" t="s">
        <v>143</v>
      </c>
      <c r="B260" t="s">
        <v>169</v>
      </c>
      <c r="C260" s="216" t="s">
        <v>260</v>
      </c>
      <c r="D260" s="216" t="s">
        <v>260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>
      <c r="A261" t="s">
        <v>143</v>
      </c>
      <c r="B261" t="s">
        <v>169</v>
      </c>
      <c r="C261" s="216" t="s">
        <v>260</v>
      </c>
      <c r="D261" s="216" t="s">
        <v>260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>
      <c r="A262" t="s">
        <v>143</v>
      </c>
      <c r="B262" t="s">
        <v>169</v>
      </c>
      <c r="C262" s="216" t="s">
        <v>260</v>
      </c>
      <c r="D262" s="216" t="s">
        <v>260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>
      <c r="A263" t="s">
        <v>143</v>
      </c>
      <c r="B263" t="s">
        <v>169</v>
      </c>
      <c r="C263" s="216" t="s">
        <v>260</v>
      </c>
      <c r="D263" s="216" t="s">
        <v>260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>
      <c r="A264" t="s">
        <v>143</v>
      </c>
      <c r="B264" t="s">
        <v>169</v>
      </c>
      <c r="C264" s="216" t="s">
        <v>260</v>
      </c>
      <c r="D264" s="216" t="s">
        <v>260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>
      <c r="A265" t="s">
        <v>143</v>
      </c>
      <c r="B265" t="s">
        <v>169</v>
      </c>
      <c r="C265" s="216" t="s">
        <v>260</v>
      </c>
      <c r="D265" s="216" t="s">
        <v>260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>
      <c r="A266" t="s">
        <v>143</v>
      </c>
      <c r="B266" t="s">
        <v>169</v>
      </c>
      <c r="C266" s="216" t="s">
        <v>260</v>
      </c>
      <c r="D266" s="216" t="s">
        <v>260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>
      <c r="A267" t="s">
        <v>143</v>
      </c>
      <c r="B267" t="s">
        <v>169</v>
      </c>
      <c r="C267" s="216" t="s">
        <v>260</v>
      </c>
      <c r="D267" s="216" t="s">
        <v>260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>
      <c r="A268" t="s">
        <v>143</v>
      </c>
      <c r="B268" t="s">
        <v>169</v>
      </c>
      <c r="C268" s="216" t="s">
        <v>260</v>
      </c>
      <c r="D268" s="216" t="s">
        <v>260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>
      <c r="A269" t="s">
        <v>143</v>
      </c>
      <c r="B269" t="s">
        <v>169</v>
      </c>
      <c r="C269" s="216" t="s">
        <v>260</v>
      </c>
      <c r="D269" s="216" t="s">
        <v>260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>
      <c r="A270" t="s">
        <v>143</v>
      </c>
      <c r="B270" t="s">
        <v>169</v>
      </c>
      <c r="C270" s="216" t="s">
        <v>260</v>
      </c>
      <c r="D270" s="216" t="s">
        <v>260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>
      <c r="A271" t="s">
        <v>143</v>
      </c>
      <c r="B271" t="s">
        <v>169</v>
      </c>
      <c r="C271" s="216" t="s">
        <v>260</v>
      </c>
      <c r="D271" s="216" t="s">
        <v>260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>
      <c r="A272" t="s">
        <v>143</v>
      </c>
      <c r="B272" t="s">
        <v>169</v>
      </c>
      <c r="C272" s="216" t="s">
        <v>260</v>
      </c>
      <c r="D272" s="216" t="s">
        <v>260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>
      <c r="A273" t="s">
        <v>143</v>
      </c>
      <c r="B273" t="s">
        <v>169</v>
      </c>
      <c r="C273" s="216" t="s">
        <v>260</v>
      </c>
      <c r="D273" s="216" t="s">
        <v>260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>
      <c r="A274" t="s">
        <v>143</v>
      </c>
      <c r="B274" t="s">
        <v>169</v>
      </c>
      <c r="C274" s="216" t="s">
        <v>260</v>
      </c>
      <c r="D274" s="216" t="s">
        <v>260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>
      <c r="A275" t="s">
        <v>143</v>
      </c>
      <c r="B275" t="s">
        <v>169</v>
      </c>
      <c r="C275" s="216" t="s">
        <v>260</v>
      </c>
      <c r="D275" s="216" t="s">
        <v>260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>
      <c r="A276" t="s">
        <v>143</v>
      </c>
      <c r="B276" t="s">
        <v>169</v>
      </c>
      <c r="C276" s="216" t="s">
        <v>260</v>
      </c>
      <c r="D276" s="216" t="s">
        <v>260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>
      <c r="A277" t="s">
        <v>143</v>
      </c>
      <c r="B277" t="s">
        <v>169</v>
      </c>
      <c r="C277" s="216" t="s">
        <v>260</v>
      </c>
      <c r="D277" s="216" t="s">
        <v>260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>
      <c r="A278" t="s">
        <v>143</v>
      </c>
      <c r="B278" t="s">
        <v>169</v>
      </c>
      <c r="C278" s="216" t="s">
        <v>260</v>
      </c>
      <c r="D278" s="216" t="s">
        <v>260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>
      <c r="A279" t="s">
        <v>143</v>
      </c>
      <c r="B279" t="s">
        <v>169</v>
      </c>
      <c r="C279" s="216" t="s">
        <v>260</v>
      </c>
      <c r="D279" s="216" t="s">
        <v>260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>
      <c r="A280" t="s">
        <v>143</v>
      </c>
      <c r="B280" t="s">
        <v>169</v>
      </c>
      <c r="C280" s="216" t="s">
        <v>260</v>
      </c>
      <c r="D280" s="216" t="s">
        <v>260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>
      <c r="A281" t="s">
        <v>143</v>
      </c>
      <c r="B281" t="s">
        <v>169</v>
      </c>
      <c r="C281" s="216" t="s">
        <v>260</v>
      </c>
      <c r="D281" s="216" t="s">
        <v>260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>
      <c r="A282" t="s">
        <v>143</v>
      </c>
      <c r="B282" t="s">
        <v>169</v>
      </c>
      <c r="C282" s="216" t="s">
        <v>260</v>
      </c>
      <c r="D282" s="216" t="s">
        <v>260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>
      <c r="A283" t="s">
        <v>143</v>
      </c>
      <c r="B283" t="s">
        <v>169</v>
      </c>
      <c r="C283" s="216" t="s">
        <v>260</v>
      </c>
      <c r="D283" s="216" t="s">
        <v>260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>
      <c r="A284" t="s">
        <v>143</v>
      </c>
      <c r="B284" t="s">
        <v>169</v>
      </c>
      <c r="C284" s="216" t="s">
        <v>260</v>
      </c>
      <c r="D284" s="216" t="s">
        <v>260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>
      <c r="A285" t="s">
        <v>143</v>
      </c>
      <c r="B285" t="s">
        <v>131</v>
      </c>
      <c r="C285" s="216" t="s">
        <v>260</v>
      </c>
      <c r="D285" s="216" t="s">
        <v>260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>
      <c r="A286" t="s">
        <v>143</v>
      </c>
      <c r="B286" t="s">
        <v>131</v>
      </c>
      <c r="C286" s="216" t="s">
        <v>260</v>
      </c>
      <c r="D286" s="216" t="s">
        <v>260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>
      <c r="A287" t="s">
        <v>143</v>
      </c>
      <c r="B287" t="s">
        <v>131</v>
      </c>
      <c r="C287" s="216" t="s">
        <v>260</v>
      </c>
      <c r="D287" s="216" t="s">
        <v>260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>
      <c r="A288" t="s">
        <v>143</v>
      </c>
      <c r="B288" t="s">
        <v>131</v>
      </c>
      <c r="C288" s="216" t="s">
        <v>260</v>
      </c>
      <c r="D288" s="216" t="s">
        <v>260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>
      <c r="A289" t="s">
        <v>143</v>
      </c>
      <c r="B289" t="s">
        <v>131</v>
      </c>
      <c r="C289" s="216" t="s">
        <v>260</v>
      </c>
      <c r="D289" s="216" t="s">
        <v>260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>
      <c r="A290" t="s">
        <v>143</v>
      </c>
      <c r="B290" t="s">
        <v>131</v>
      </c>
      <c r="C290" s="216" t="s">
        <v>260</v>
      </c>
      <c r="D290" s="216" t="s">
        <v>260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>
      <c r="A291" t="s">
        <v>143</v>
      </c>
      <c r="B291" t="s">
        <v>131</v>
      </c>
      <c r="C291" s="216" t="s">
        <v>260</v>
      </c>
      <c r="D291" s="216" t="s">
        <v>260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>
      <c r="A292" t="s">
        <v>143</v>
      </c>
      <c r="B292" t="s">
        <v>131</v>
      </c>
      <c r="C292" s="216" t="s">
        <v>260</v>
      </c>
      <c r="D292" s="216" t="s">
        <v>260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>
      <c r="A293" t="s">
        <v>143</v>
      </c>
      <c r="B293" t="s">
        <v>131</v>
      </c>
      <c r="C293" s="216" t="s">
        <v>260</v>
      </c>
      <c r="D293" s="216" t="s">
        <v>260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>
      <c r="A294" t="s">
        <v>143</v>
      </c>
      <c r="B294" t="s">
        <v>131</v>
      </c>
      <c r="C294" s="216" t="s">
        <v>260</v>
      </c>
      <c r="D294" s="216" t="s">
        <v>260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>
      <c r="A295" t="s">
        <v>143</v>
      </c>
      <c r="B295" t="s">
        <v>131</v>
      </c>
      <c r="C295" s="216" t="s">
        <v>260</v>
      </c>
      <c r="D295" s="216" t="s">
        <v>260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>
      <c r="A296" t="s">
        <v>143</v>
      </c>
      <c r="B296" t="s">
        <v>131</v>
      </c>
      <c r="C296" s="216" t="s">
        <v>260</v>
      </c>
      <c r="D296" s="216" t="s">
        <v>260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>
      <c r="A297" t="s">
        <v>143</v>
      </c>
      <c r="B297" t="s">
        <v>131</v>
      </c>
      <c r="C297" s="216" t="s">
        <v>260</v>
      </c>
      <c r="D297" s="216" t="s">
        <v>260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>
      <c r="A298" t="s">
        <v>143</v>
      </c>
      <c r="B298" t="s">
        <v>131</v>
      </c>
      <c r="C298" s="216" t="s">
        <v>260</v>
      </c>
      <c r="D298" s="216" t="s">
        <v>260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>
      <c r="A299" t="s">
        <v>143</v>
      </c>
      <c r="B299" t="s">
        <v>131</v>
      </c>
      <c r="C299" s="216" t="s">
        <v>260</v>
      </c>
      <c r="D299" s="216" t="s">
        <v>260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>
      <c r="A300" t="s">
        <v>143</v>
      </c>
      <c r="B300" t="s">
        <v>131</v>
      </c>
      <c r="C300" s="216" t="s">
        <v>260</v>
      </c>
      <c r="D300" s="216" t="s">
        <v>260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>
      <c r="A301" t="s">
        <v>143</v>
      </c>
      <c r="B301" t="s">
        <v>131</v>
      </c>
      <c r="C301" s="216" t="s">
        <v>260</v>
      </c>
      <c r="D301" s="216" t="s">
        <v>260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>
      <c r="A302" t="s">
        <v>143</v>
      </c>
      <c r="B302" t="s">
        <v>131</v>
      </c>
      <c r="C302" s="216" t="s">
        <v>260</v>
      </c>
      <c r="D302" s="216" t="s">
        <v>260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>
      <c r="A303" t="s">
        <v>143</v>
      </c>
      <c r="B303" t="s">
        <v>131</v>
      </c>
      <c r="C303" s="216" t="s">
        <v>260</v>
      </c>
      <c r="D303" s="216" t="s">
        <v>260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>
      <c r="A304" t="s">
        <v>143</v>
      </c>
      <c r="B304" t="s">
        <v>131</v>
      </c>
      <c r="C304" s="216" t="s">
        <v>260</v>
      </c>
      <c r="D304" s="216" t="s">
        <v>260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>
      <c r="A305" t="s">
        <v>143</v>
      </c>
      <c r="B305" t="s">
        <v>131</v>
      </c>
      <c r="C305" s="216" t="s">
        <v>260</v>
      </c>
      <c r="D305" s="216" t="s">
        <v>260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>
      <c r="A306" t="s">
        <v>143</v>
      </c>
      <c r="B306" t="s">
        <v>131</v>
      </c>
      <c r="C306" s="216" t="s">
        <v>260</v>
      </c>
      <c r="D306" s="216" t="s">
        <v>260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>
      <c r="A307" t="s">
        <v>143</v>
      </c>
      <c r="B307" t="s">
        <v>131</v>
      </c>
      <c r="C307" s="216" t="s">
        <v>260</v>
      </c>
      <c r="D307" s="216" t="s">
        <v>260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>
      <c r="A308" t="s">
        <v>143</v>
      </c>
      <c r="B308" t="s">
        <v>131</v>
      </c>
      <c r="C308" s="216" t="s">
        <v>260</v>
      </c>
      <c r="D308" s="216" t="s">
        <v>260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>
      <c r="A309" t="s">
        <v>143</v>
      </c>
      <c r="B309" t="s">
        <v>131</v>
      </c>
      <c r="C309" s="216" t="s">
        <v>260</v>
      </c>
      <c r="D309" s="216" t="s">
        <v>260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>
      <c r="A310" t="s">
        <v>143</v>
      </c>
      <c r="B310" t="s">
        <v>131</v>
      </c>
      <c r="C310" s="216" t="s">
        <v>260</v>
      </c>
      <c r="D310" s="216" t="s">
        <v>260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>
      <c r="A311" t="s">
        <v>143</v>
      </c>
      <c r="B311" t="s">
        <v>131</v>
      </c>
      <c r="C311" s="216" t="s">
        <v>260</v>
      </c>
      <c r="D311" s="216" t="s">
        <v>260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>
      <c r="A312" t="s">
        <v>143</v>
      </c>
      <c r="B312" t="s">
        <v>131</v>
      </c>
      <c r="C312" s="216" t="s">
        <v>260</v>
      </c>
      <c r="D312" s="216" t="s">
        <v>260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>
      <c r="A313" t="s">
        <v>143</v>
      </c>
      <c r="B313" t="s">
        <v>131</v>
      </c>
      <c r="C313" s="216" t="s">
        <v>260</v>
      </c>
      <c r="D313" s="216" t="s">
        <v>260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>
      <c r="A314" t="s">
        <v>143</v>
      </c>
      <c r="B314" t="s">
        <v>131</v>
      </c>
      <c r="C314" s="216" t="s">
        <v>260</v>
      </c>
      <c r="D314" s="216" t="s">
        <v>260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>
      <c r="A315" t="s">
        <v>143</v>
      </c>
      <c r="B315" t="s">
        <v>131</v>
      </c>
      <c r="C315" s="216" t="s">
        <v>260</v>
      </c>
      <c r="D315" s="216" t="s">
        <v>260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>
      <c r="A316" t="s">
        <v>143</v>
      </c>
      <c r="B316" t="s">
        <v>131</v>
      </c>
      <c r="C316" s="216" t="s">
        <v>260</v>
      </c>
      <c r="D316" s="216" t="s">
        <v>260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>
      <c r="A317" t="s">
        <v>143</v>
      </c>
      <c r="B317" t="s">
        <v>131</v>
      </c>
      <c r="C317" s="216" t="s">
        <v>260</v>
      </c>
      <c r="D317" s="216" t="s">
        <v>260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>
      <c r="A318" t="s">
        <v>143</v>
      </c>
      <c r="B318" t="s">
        <v>131</v>
      </c>
      <c r="C318" s="216" t="s">
        <v>260</v>
      </c>
      <c r="D318" s="216" t="s">
        <v>260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>
      <c r="A319" t="s">
        <v>143</v>
      </c>
      <c r="B319" t="s">
        <v>131</v>
      </c>
      <c r="C319" s="216" t="s">
        <v>260</v>
      </c>
      <c r="D319" s="216" t="s">
        <v>260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>
      <c r="A320" t="s">
        <v>143</v>
      </c>
      <c r="B320" t="s">
        <v>131</v>
      </c>
      <c r="C320" s="216" t="s">
        <v>260</v>
      </c>
      <c r="D320" s="216" t="s">
        <v>260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>
      <c r="A321" t="s">
        <v>143</v>
      </c>
      <c r="B321" t="s">
        <v>131</v>
      </c>
      <c r="C321" s="216" t="s">
        <v>260</v>
      </c>
      <c r="D321" s="216" t="s">
        <v>260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>
      <c r="A322" t="s">
        <v>143</v>
      </c>
      <c r="B322" t="s">
        <v>131</v>
      </c>
      <c r="C322" s="216" t="s">
        <v>260</v>
      </c>
      <c r="D322" s="216" t="s">
        <v>260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>
      <c r="A323" t="s">
        <v>143</v>
      </c>
      <c r="B323" t="s">
        <v>131</v>
      </c>
      <c r="C323" s="216" t="s">
        <v>260</v>
      </c>
      <c r="D323" s="216" t="s">
        <v>260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>
      <c r="A324" t="s">
        <v>143</v>
      </c>
      <c r="B324" t="s">
        <v>131</v>
      </c>
      <c r="C324" s="216" t="s">
        <v>260</v>
      </c>
      <c r="D324" s="216" t="s">
        <v>260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>
      <c r="A325" t="s">
        <v>143</v>
      </c>
      <c r="B325" t="s">
        <v>131</v>
      </c>
      <c r="C325" s="216" t="s">
        <v>260</v>
      </c>
      <c r="D325" s="216" t="s">
        <v>260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>
      <c r="A326" t="s">
        <v>143</v>
      </c>
      <c r="B326" t="s">
        <v>131</v>
      </c>
      <c r="C326" s="216" t="s">
        <v>260</v>
      </c>
      <c r="D326" s="216" t="s">
        <v>260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>
      <c r="A327" t="s">
        <v>143</v>
      </c>
      <c r="B327" t="s">
        <v>131</v>
      </c>
      <c r="C327" s="216" t="s">
        <v>260</v>
      </c>
      <c r="D327" s="216" t="s">
        <v>260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>
      <c r="A328" t="s">
        <v>143</v>
      </c>
      <c r="B328" t="s">
        <v>131</v>
      </c>
      <c r="C328" s="216" t="s">
        <v>260</v>
      </c>
      <c r="D328" s="216" t="s">
        <v>260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>
      <c r="A329" t="s">
        <v>143</v>
      </c>
      <c r="B329" t="s">
        <v>131</v>
      </c>
      <c r="C329" s="216" t="s">
        <v>260</v>
      </c>
      <c r="D329" s="216" t="s">
        <v>260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>
      <c r="A330" t="s">
        <v>143</v>
      </c>
      <c r="B330" t="s">
        <v>131</v>
      </c>
      <c r="C330" s="216" t="s">
        <v>260</v>
      </c>
      <c r="D330" s="216" t="s">
        <v>260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>
      <c r="A331" t="s">
        <v>143</v>
      </c>
      <c r="B331" t="s">
        <v>131</v>
      </c>
      <c r="C331" s="216" t="s">
        <v>260</v>
      </c>
      <c r="D331" s="216" t="s">
        <v>260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>
      <c r="A332" t="s">
        <v>143</v>
      </c>
      <c r="B332" t="s">
        <v>131</v>
      </c>
      <c r="C332" s="216" t="s">
        <v>260</v>
      </c>
      <c r="D332" s="216" t="s">
        <v>260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>
      <c r="A333" t="s">
        <v>143</v>
      </c>
      <c r="B333" t="s">
        <v>131</v>
      </c>
      <c r="C333" s="216" t="s">
        <v>260</v>
      </c>
      <c r="D333" s="216" t="s">
        <v>260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>
      <c r="A334" t="s">
        <v>143</v>
      </c>
      <c r="B334" t="s">
        <v>131</v>
      </c>
      <c r="C334" s="216" t="s">
        <v>260</v>
      </c>
      <c r="D334" s="216" t="s">
        <v>260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>
      <c r="A335" t="s">
        <v>143</v>
      </c>
      <c r="B335" t="s">
        <v>131</v>
      </c>
      <c r="C335" s="216" t="s">
        <v>260</v>
      </c>
      <c r="D335" s="216" t="s">
        <v>260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>
      <c r="A336" t="s">
        <v>143</v>
      </c>
      <c r="B336" t="s">
        <v>131</v>
      </c>
      <c r="C336" s="216" t="s">
        <v>260</v>
      </c>
      <c r="D336" s="216" t="s">
        <v>260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>
      <c r="A337" t="s">
        <v>143</v>
      </c>
      <c r="B337" t="s">
        <v>131</v>
      </c>
      <c r="C337" s="216" t="s">
        <v>260</v>
      </c>
      <c r="D337" s="216" t="s">
        <v>260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>
      <c r="A338" t="s">
        <v>143</v>
      </c>
      <c r="B338" t="s">
        <v>131</v>
      </c>
      <c r="C338" s="216" t="s">
        <v>260</v>
      </c>
      <c r="D338" s="216" t="s">
        <v>260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>
      <c r="A339" t="s">
        <v>143</v>
      </c>
      <c r="B339" t="s">
        <v>131</v>
      </c>
      <c r="C339" s="216" t="s">
        <v>260</v>
      </c>
      <c r="D339" s="216" t="s">
        <v>260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>
      <c r="A340" t="s">
        <v>143</v>
      </c>
      <c r="B340" t="s">
        <v>131</v>
      </c>
      <c r="C340" s="216" t="s">
        <v>260</v>
      </c>
      <c r="D340" s="216" t="s">
        <v>260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>
      <c r="A341" t="s">
        <v>143</v>
      </c>
      <c r="B341" t="s">
        <v>169</v>
      </c>
      <c r="C341" s="216" t="s">
        <v>260</v>
      </c>
      <c r="D341" s="216" t="s">
        <v>260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>
      <c r="A342" t="s">
        <v>143</v>
      </c>
      <c r="B342" t="s">
        <v>169</v>
      </c>
      <c r="C342" s="216" t="s">
        <v>260</v>
      </c>
      <c r="D342" s="216" t="s">
        <v>260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>
      <c r="A343" t="s">
        <v>143</v>
      </c>
      <c r="B343" t="s">
        <v>169</v>
      </c>
      <c r="C343" s="216" t="s">
        <v>260</v>
      </c>
      <c r="D343" s="216" t="s">
        <v>260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>
      <c r="A344" t="s">
        <v>143</v>
      </c>
      <c r="B344" t="s">
        <v>169</v>
      </c>
      <c r="C344" s="216" t="s">
        <v>260</v>
      </c>
      <c r="D344" s="216" t="s">
        <v>260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>
      <c r="A345" t="s">
        <v>143</v>
      </c>
      <c r="B345" t="s">
        <v>169</v>
      </c>
      <c r="C345" s="216" t="s">
        <v>260</v>
      </c>
      <c r="D345" s="216" t="s">
        <v>260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>
      <c r="A346" t="s">
        <v>143</v>
      </c>
      <c r="B346" t="s">
        <v>169</v>
      </c>
      <c r="C346" s="216" t="s">
        <v>260</v>
      </c>
      <c r="D346" s="216" t="s">
        <v>260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>
      <c r="A347" t="s">
        <v>143</v>
      </c>
      <c r="B347" t="s">
        <v>169</v>
      </c>
      <c r="C347" s="216" t="s">
        <v>260</v>
      </c>
      <c r="D347" s="216" t="s">
        <v>260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>
      <c r="A348" t="s">
        <v>143</v>
      </c>
      <c r="B348" t="s">
        <v>169</v>
      </c>
      <c r="C348" s="216" t="s">
        <v>260</v>
      </c>
      <c r="D348" s="216" t="s">
        <v>260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>
      <c r="A349" t="s">
        <v>143</v>
      </c>
      <c r="B349" t="s">
        <v>169</v>
      </c>
      <c r="C349" s="216" t="s">
        <v>260</v>
      </c>
      <c r="D349" s="216" t="s">
        <v>260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>
      <c r="A350" t="s">
        <v>143</v>
      </c>
      <c r="B350" t="s">
        <v>169</v>
      </c>
      <c r="C350" s="216" t="s">
        <v>260</v>
      </c>
      <c r="D350" s="216" t="s">
        <v>260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>
      <c r="A351" t="s">
        <v>143</v>
      </c>
      <c r="B351" t="s">
        <v>169</v>
      </c>
      <c r="C351" s="216" t="s">
        <v>260</v>
      </c>
      <c r="D351" s="216" t="s">
        <v>260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>
      <c r="A352" t="s">
        <v>143</v>
      </c>
      <c r="B352" t="s">
        <v>169</v>
      </c>
      <c r="C352" s="216" t="s">
        <v>260</v>
      </c>
      <c r="D352" s="216" t="s">
        <v>260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>
      <c r="A353" t="s">
        <v>143</v>
      </c>
      <c r="B353" t="s">
        <v>169</v>
      </c>
      <c r="C353" s="216" t="s">
        <v>260</v>
      </c>
      <c r="D353" s="216" t="s">
        <v>260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>
      <c r="A354" t="s">
        <v>143</v>
      </c>
      <c r="B354" t="s">
        <v>169</v>
      </c>
      <c r="C354" s="216" t="s">
        <v>260</v>
      </c>
      <c r="D354" s="216" t="s">
        <v>260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>
      <c r="A355" t="s">
        <v>143</v>
      </c>
      <c r="B355" t="s">
        <v>169</v>
      </c>
      <c r="C355" s="216" t="s">
        <v>260</v>
      </c>
      <c r="D355" s="216" t="s">
        <v>260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>
      <c r="A356" t="s">
        <v>143</v>
      </c>
      <c r="B356" t="s">
        <v>169</v>
      </c>
      <c r="C356" s="216" t="s">
        <v>260</v>
      </c>
      <c r="D356" s="216" t="s">
        <v>260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>
      <c r="A357" t="s">
        <v>143</v>
      </c>
      <c r="B357" t="s">
        <v>169</v>
      </c>
      <c r="C357" s="216" t="s">
        <v>260</v>
      </c>
      <c r="D357" s="216" t="s">
        <v>260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>
      <c r="A358" t="s">
        <v>143</v>
      </c>
      <c r="B358" t="s">
        <v>169</v>
      </c>
      <c r="C358" s="216" t="s">
        <v>260</v>
      </c>
      <c r="D358" s="216" t="s">
        <v>260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>
      <c r="A359" t="s">
        <v>143</v>
      </c>
      <c r="B359" t="s">
        <v>169</v>
      </c>
      <c r="C359" s="216" t="s">
        <v>260</v>
      </c>
      <c r="D359" s="216" t="s">
        <v>260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>
      <c r="A360" t="s">
        <v>143</v>
      </c>
      <c r="B360" t="s">
        <v>169</v>
      </c>
      <c r="C360" s="216" t="s">
        <v>260</v>
      </c>
      <c r="D360" s="216" t="s">
        <v>260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>
      <c r="A361" t="s">
        <v>143</v>
      </c>
      <c r="B361" t="s">
        <v>169</v>
      </c>
      <c r="C361" s="216" t="s">
        <v>260</v>
      </c>
      <c r="D361" s="216" t="s">
        <v>260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>
      <c r="A362" t="s">
        <v>143</v>
      </c>
      <c r="B362" t="s">
        <v>169</v>
      </c>
      <c r="C362" s="216" t="s">
        <v>260</v>
      </c>
      <c r="D362" s="216" t="s">
        <v>260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>
      <c r="A363" t="s">
        <v>143</v>
      </c>
      <c r="B363" t="s">
        <v>169</v>
      </c>
      <c r="C363" s="216" t="s">
        <v>260</v>
      </c>
      <c r="D363" s="216" t="s">
        <v>260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>
      <c r="A364" t="s">
        <v>143</v>
      </c>
      <c r="B364" t="s">
        <v>169</v>
      </c>
      <c r="C364" s="216" t="s">
        <v>260</v>
      </c>
      <c r="D364" s="216" t="s">
        <v>260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>
      <c r="A365" t="s">
        <v>143</v>
      </c>
      <c r="B365" t="s">
        <v>169</v>
      </c>
      <c r="C365" s="216" t="s">
        <v>260</v>
      </c>
      <c r="D365" s="216" t="s">
        <v>260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>
      <c r="A366" t="s">
        <v>143</v>
      </c>
      <c r="B366" t="s">
        <v>169</v>
      </c>
      <c r="C366" s="216" t="s">
        <v>260</v>
      </c>
      <c r="D366" s="216" t="s">
        <v>260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>
      <c r="A367" t="s">
        <v>143</v>
      </c>
      <c r="B367" t="s">
        <v>169</v>
      </c>
      <c r="C367" s="216" t="s">
        <v>260</v>
      </c>
      <c r="D367" s="216" t="s">
        <v>260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>
      <c r="A368" t="s">
        <v>143</v>
      </c>
      <c r="B368" t="s">
        <v>169</v>
      </c>
      <c r="C368" s="216" t="s">
        <v>260</v>
      </c>
      <c r="D368" s="216" t="s">
        <v>260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>
      <c r="A369" t="s">
        <v>143</v>
      </c>
      <c r="B369" t="s">
        <v>169</v>
      </c>
      <c r="C369" s="216" t="s">
        <v>260</v>
      </c>
      <c r="D369" s="216" t="s">
        <v>260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>
      <c r="A370" t="s">
        <v>143</v>
      </c>
      <c r="B370" t="s">
        <v>169</v>
      </c>
      <c r="C370" s="216" t="s">
        <v>260</v>
      </c>
      <c r="D370" s="216" t="s">
        <v>260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>
      <c r="A371" t="s">
        <v>143</v>
      </c>
      <c r="B371" t="s">
        <v>169</v>
      </c>
      <c r="C371" s="216" t="s">
        <v>260</v>
      </c>
      <c r="D371" s="216" t="s">
        <v>260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>
      <c r="A372" t="s">
        <v>143</v>
      </c>
      <c r="B372" t="s">
        <v>169</v>
      </c>
      <c r="C372" s="216" t="s">
        <v>260</v>
      </c>
      <c r="D372" s="216" t="s">
        <v>260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>
      <c r="A373" t="s">
        <v>143</v>
      </c>
      <c r="B373" t="s">
        <v>169</v>
      </c>
      <c r="C373" s="216" t="s">
        <v>260</v>
      </c>
      <c r="D373" s="216" t="s">
        <v>260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>
      <c r="A374" t="s">
        <v>143</v>
      </c>
      <c r="B374" t="s">
        <v>169</v>
      </c>
      <c r="C374" s="216" t="s">
        <v>260</v>
      </c>
      <c r="D374" s="216" t="s">
        <v>260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>
      <c r="A375" t="s">
        <v>143</v>
      </c>
      <c r="B375" t="s">
        <v>169</v>
      </c>
      <c r="C375" s="216" t="s">
        <v>260</v>
      </c>
      <c r="D375" s="216" t="s">
        <v>260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>
      <c r="A376" t="s">
        <v>143</v>
      </c>
      <c r="B376" t="s">
        <v>169</v>
      </c>
      <c r="C376" s="216" t="s">
        <v>260</v>
      </c>
      <c r="D376" s="216" t="s">
        <v>260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>
      <c r="A377" t="s">
        <v>143</v>
      </c>
      <c r="B377" t="s">
        <v>169</v>
      </c>
      <c r="C377" s="216" t="s">
        <v>260</v>
      </c>
      <c r="D377" s="216" t="s">
        <v>260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>
      <c r="A378" t="s">
        <v>143</v>
      </c>
      <c r="B378" t="s">
        <v>169</v>
      </c>
      <c r="C378" s="216" t="s">
        <v>260</v>
      </c>
      <c r="D378" s="216" t="s">
        <v>260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>
      <c r="A379" t="s">
        <v>143</v>
      </c>
      <c r="B379" t="s">
        <v>169</v>
      </c>
      <c r="C379" s="216" t="s">
        <v>260</v>
      </c>
      <c r="D379" s="216" t="s">
        <v>260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>
      <c r="A380" t="s">
        <v>143</v>
      </c>
      <c r="B380" t="s">
        <v>169</v>
      </c>
      <c r="C380" s="216" t="s">
        <v>260</v>
      </c>
      <c r="D380" s="216" t="s">
        <v>260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>
      <c r="A381" t="s">
        <v>143</v>
      </c>
      <c r="B381" t="s">
        <v>169</v>
      </c>
      <c r="C381" s="216" t="s">
        <v>260</v>
      </c>
      <c r="D381" s="216" t="s">
        <v>260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>
      <c r="A382" t="s">
        <v>143</v>
      </c>
      <c r="B382" t="s">
        <v>169</v>
      </c>
      <c r="C382" s="216" t="s">
        <v>260</v>
      </c>
      <c r="D382" s="216" t="s">
        <v>260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>
      <c r="A383" t="s">
        <v>143</v>
      </c>
      <c r="B383" t="s">
        <v>169</v>
      </c>
      <c r="C383" s="216" t="s">
        <v>260</v>
      </c>
      <c r="D383" s="216" t="s">
        <v>260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>
      <c r="A384" t="s">
        <v>143</v>
      </c>
      <c r="B384" t="s">
        <v>169</v>
      </c>
      <c r="C384" s="216" t="s">
        <v>260</v>
      </c>
      <c r="D384" s="216" t="s">
        <v>260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>
      <c r="A385" t="s">
        <v>143</v>
      </c>
      <c r="B385" t="s">
        <v>169</v>
      </c>
      <c r="C385" s="216" t="s">
        <v>260</v>
      </c>
      <c r="D385" s="216" t="s">
        <v>260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>
      <c r="A386" t="s">
        <v>143</v>
      </c>
      <c r="B386" t="s">
        <v>169</v>
      </c>
      <c r="C386" s="216" t="s">
        <v>260</v>
      </c>
      <c r="D386" s="216" t="s">
        <v>260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>
      <c r="A387" t="s">
        <v>143</v>
      </c>
      <c r="B387" t="s">
        <v>169</v>
      </c>
      <c r="C387" s="216" t="s">
        <v>260</v>
      </c>
      <c r="D387" s="216" t="s">
        <v>260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>
      <c r="A388" t="s">
        <v>143</v>
      </c>
      <c r="B388" t="s">
        <v>169</v>
      </c>
      <c r="C388" s="216" t="s">
        <v>260</v>
      </c>
      <c r="D388" s="216" t="s">
        <v>260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>
      <c r="A389" t="s">
        <v>143</v>
      </c>
      <c r="B389" t="s">
        <v>169</v>
      </c>
      <c r="C389" s="216" t="s">
        <v>260</v>
      </c>
      <c r="D389" s="216" t="s">
        <v>260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>
      <c r="A390" t="s">
        <v>143</v>
      </c>
      <c r="B390" t="s">
        <v>169</v>
      </c>
      <c r="C390" s="216" t="s">
        <v>260</v>
      </c>
      <c r="D390" s="216" t="s">
        <v>260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>
      <c r="A391" t="s">
        <v>143</v>
      </c>
      <c r="B391" t="s">
        <v>169</v>
      </c>
      <c r="C391" s="216" t="s">
        <v>260</v>
      </c>
      <c r="D391" s="216" t="s">
        <v>260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>
      <c r="A392" t="s">
        <v>143</v>
      </c>
      <c r="B392" t="s">
        <v>169</v>
      </c>
      <c r="C392" s="216" t="s">
        <v>260</v>
      </c>
      <c r="D392" s="216" t="s">
        <v>260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>
      <c r="A393" t="s">
        <v>143</v>
      </c>
      <c r="B393" t="s">
        <v>169</v>
      </c>
      <c r="C393" s="216" t="s">
        <v>260</v>
      </c>
      <c r="D393" s="216" t="s">
        <v>260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>
      <c r="A394" t="s">
        <v>143</v>
      </c>
      <c r="B394" t="s">
        <v>169</v>
      </c>
      <c r="C394" s="216" t="s">
        <v>260</v>
      </c>
      <c r="D394" s="216" t="s">
        <v>260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>
      <c r="A395" t="s">
        <v>143</v>
      </c>
      <c r="B395" t="s">
        <v>169</v>
      </c>
      <c r="C395" s="216" t="s">
        <v>260</v>
      </c>
      <c r="D395" s="216" t="s">
        <v>260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>
      <c r="A396" t="s">
        <v>143</v>
      </c>
      <c r="B396" t="s">
        <v>169</v>
      </c>
      <c r="C396" s="216" t="s">
        <v>260</v>
      </c>
      <c r="D396" s="216" t="s">
        <v>260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>
      <c r="A397" t="s">
        <v>143</v>
      </c>
      <c r="B397" t="s">
        <v>167</v>
      </c>
      <c r="C397" s="216" t="s">
        <v>260</v>
      </c>
      <c r="D397" s="216" t="s">
        <v>260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>
      <c r="A398" t="s">
        <v>143</v>
      </c>
      <c r="B398" t="s">
        <v>167</v>
      </c>
      <c r="C398" s="216" t="s">
        <v>260</v>
      </c>
      <c r="D398" s="216" t="s">
        <v>260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>
      <c r="A399" t="s">
        <v>143</v>
      </c>
      <c r="B399" t="s">
        <v>167</v>
      </c>
      <c r="C399" s="216" t="s">
        <v>260</v>
      </c>
      <c r="D399" s="216" t="s">
        <v>260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>
      <c r="A400" t="s">
        <v>143</v>
      </c>
      <c r="B400" t="s">
        <v>167</v>
      </c>
      <c r="C400" s="216" t="s">
        <v>260</v>
      </c>
      <c r="D400" s="216" t="s">
        <v>260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>
      <c r="A401" t="s">
        <v>143</v>
      </c>
      <c r="B401" t="s">
        <v>167</v>
      </c>
      <c r="C401" s="216" t="s">
        <v>260</v>
      </c>
      <c r="D401" s="216" t="s">
        <v>260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>
      <c r="A402" t="s">
        <v>143</v>
      </c>
      <c r="B402" t="s">
        <v>167</v>
      </c>
      <c r="C402" s="216" t="s">
        <v>260</v>
      </c>
      <c r="D402" s="216" t="s">
        <v>260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>
      <c r="A403" t="s">
        <v>143</v>
      </c>
      <c r="B403" t="s">
        <v>167</v>
      </c>
      <c r="C403" s="216" t="s">
        <v>260</v>
      </c>
      <c r="D403" s="216" t="s">
        <v>260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>
      <c r="A404" t="s">
        <v>143</v>
      </c>
      <c r="B404" t="s">
        <v>167</v>
      </c>
      <c r="C404" s="216" t="s">
        <v>260</v>
      </c>
      <c r="D404" s="216" t="s">
        <v>260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>
      <c r="A405" t="s">
        <v>143</v>
      </c>
      <c r="B405" t="s">
        <v>167</v>
      </c>
      <c r="C405" s="216" t="s">
        <v>260</v>
      </c>
      <c r="D405" s="216" t="s">
        <v>260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>
      <c r="A406" t="s">
        <v>143</v>
      </c>
      <c r="B406" t="s">
        <v>167</v>
      </c>
      <c r="C406" s="216" t="s">
        <v>260</v>
      </c>
      <c r="D406" s="216" t="s">
        <v>260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>
      <c r="A407" t="s">
        <v>143</v>
      </c>
      <c r="B407" t="s">
        <v>167</v>
      </c>
      <c r="C407" s="216" t="s">
        <v>260</v>
      </c>
      <c r="D407" s="216" t="s">
        <v>260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>
      <c r="A408" t="s">
        <v>143</v>
      </c>
      <c r="B408" t="s">
        <v>167</v>
      </c>
      <c r="C408" s="216" t="s">
        <v>260</v>
      </c>
      <c r="D408" s="216" t="s">
        <v>260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>
      <c r="A409" t="s">
        <v>143</v>
      </c>
      <c r="B409" t="s">
        <v>167</v>
      </c>
      <c r="C409" s="216" t="s">
        <v>260</v>
      </c>
      <c r="D409" s="216" t="s">
        <v>260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>
      <c r="A410" t="s">
        <v>143</v>
      </c>
      <c r="B410" t="s">
        <v>167</v>
      </c>
      <c r="C410" s="216" t="s">
        <v>260</v>
      </c>
      <c r="D410" s="216" t="s">
        <v>260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>
      <c r="A411" t="s">
        <v>143</v>
      </c>
      <c r="B411" t="s">
        <v>167</v>
      </c>
      <c r="C411" s="216" t="s">
        <v>260</v>
      </c>
      <c r="D411" s="216" t="s">
        <v>260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>
      <c r="A412" t="s">
        <v>143</v>
      </c>
      <c r="B412" t="s">
        <v>167</v>
      </c>
      <c r="C412" s="216" t="s">
        <v>260</v>
      </c>
      <c r="D412" s="216" t="s">
        <v>260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>
      <c r="A413" t="s">
        <v>143</v>
      </c>
      <c r="B413" t="s">
        <v>167</v>
      </c>
      <c r="C413" s="216" t="s">
        <v>260</v>
      </c>
      <c r="D413" s="216" t="s">
        <v>260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>
      <c r="A414" t="s">
        <v>143</v>
      </c>
      <c r="B414" t="s">
        <v>167</v>
      </c>
      <c r="C414" s="216" t="s">
        <v>260</v>
      </c>
      <c r="D414" s="216" t="s">
        <v>260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>
      <c r="A415" t="s">
        <v>143</v>
      </c>
      <c r="B415" t="s">
        <v>167</v>
      </c>
      <c r="C415" s="216" t="s">
        <v>260</v>
      </c>
      <c r="D415" s="216" t="s">
        <v>260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>
      <c r="A416" t="s">
        <v>143</v>
      </c>
      <c r="B416" t="s">
        <v>167</v>
      </c>
      <c r="C416" s="216" t="s">
        <v>260</v>
      </c>
      <c r="D416" s="216" t="s">
        <v>260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>
      <c r="A417" t="s">
        <v>143</v>
      </c>
      <c r="B417" t="s">
        <v>167</v>
      </c>
      <c r="C417" s="216" t="s">
        <v>260</v>
      </c>
      <c r="D417" s="216" t="s">
        <v>260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>
      <c r="A418" t="s">
        <v>143</v>
      </c>
      <c r="B418" t="s">
        <v>167</v>
      </c>
      <c r="C418" s="216" t="s">
        <v>260</v>
      </c>
      <c r="D418" s="216" t="s">
        <v>260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>
      <c r="A419" t="s">
        <v>143</v>
      </c>
      <c r="B419" t="s">
        <v>167</v>
      </c>
      <c r="C419" s="216" t="s">
        <v>260</v>
      </c>
      <c r="D419" s="216" t="s">
        <v>260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>
      <c r="A420" t="s">
        <v>143</v>
      </c>
      <c r="B420" t="s">
        <v>167</v>
      </c>
      <c r="C420" s="216" t="s">
        <v>260</v>
      </c>
      <c r="D420" s="216" t="s">
        <v>260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>
      <c r="A421" t="s">
        <v>143</v>
      </c>
      <c r="B421" t="s">
        <v>167</v>
      </c>
      <c r="C421" s="216" t="s">
        <v>260</v>
      </c>
      <c r="D421" s="216" t="s">
        <v>260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>
      <c r="A422" t="s">
        <v>143</v>
      </c>
      <c r="B422" t="s">
        <v>167</v>
      </c>
      <c r="C422" s="216" t="s">
        <v>260</v>
      </c>
      <c r="D422" s="216" t="s">
        <v>260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>
      <c r="A423" t="s">
        <v>143</v>
      </c>
      <c r="B423" t="s">
        <v>167</v>
      </c>
      <c r="C423" s="216" t="s">
        <v>260</v>
      </c>
      <c r="D423" s="216" t="s">
        <v>260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>
      <c r="A424" t="s">
        <v>143</v>
      </c>
      <c r="B424" t="s">
        <v>167</v>
      </c>
      <c r="C424" s="216" t="s">
        <v>260</v>
      </c>
      <c r="D424" s="216" t="s">
        <v>260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>
      <c r="A425" t="s">
        <v>143</v>
      </c>
      <c r="B425" t="s">
        <v>167</v>
      </c>
      <c r="C425" s="216" t="s">
        <v>260</v>
      </c>
      <c r="D425" s="216" t="s">
        <v>260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>
      <c r="A426" t="s">
        <v>143</v>
      </c>
      <c r="B426" t="s">
        <v>167</v>
      </c>
      <c r="C426" s="216" t="s">
        <v>260</v>
      </c>
      <c r="D426" s="216" t="s">
        <v>260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>
      <c r="A427" t="s">
        <v>143</v>
      </c>
      <c r="B427" t="s">
        <v>167</v>
      </c>
      <c r="C427" s="216" t="s">
        <v>260</v>
      </c>
      <c r="D427" s="216" t="s">
        <v>260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>
      <c r="A428" t="s">
        <v>143</v>
      </c>
      <c r="B428" t="s">
        <v>167</v>
      </c>
      <c r="C428" s="216" t="s">
        <v>260</v>
      </c>
      <c r="D428" s="216" t="s">
        <v>260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>
      <c r="A429" t="s">
        <v>143</v>
      </c>
      <c r="B429" t="s">
        <v>167</v>
      </c>
      <c r="C429" s="216" t="s">
        <v>260</v>
      </c>
      <c r="D429" s="216" t="s">
        <v>260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>
      <c r="A430" t="s">
        <v>143</v>
      </c>
      <c r="B430" t="s">
        <v>167</v>
      </c>
      <c r="C430" s="216" t="s">
        <v>260</v>
      </c>
      <c r="D430" s="216" t="s">
        <v>260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>
      <c r="A431" t="s">
        <v>143</v>
      </c>
      <c r="B431" t="s">
        <v>167</v>
      </c>
      <c r="C431" s="216" t="s">
        <v>260</v>
      </c>
      <c r="D431" s="216" t="s">
        <v>260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>
      <c r="A432" t="s">
        <v>143</v>
      </c>
      <c r="B432" t="s">
        <v>167</v>
      </c>
      <c r="C432" s="216" t="s">
        <v>260</v>
      </c>
      <c r="D432" s="216" t="s">
        <v>260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>
      <c r="A433" t="s">
        <v>143</v>
      </c>
      <c r="B433" t="s">
        <v>167</v>
      </c>
      <c r="C433" s="216" t="s">
        <v>260</v>
      </c>
      <c r="D433" s="216" t="s">
        <v>260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>
      <c r="A434" t="s">
        <v>143</v>
      </c>
      <c r="B434" t="s">
        <v>167</v>
      </c>
      <c r="C434" s="216" t="s">
        <v>260</v>
      </c>
      <c r="D434" s="216" t="s">
        <v>260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>
      <c r="A435" t="s">
        <v>143</v>
      </c>
      <c r="B435" t="s">
        <v>167</v>
      </c>
      <c r="C435" s="216" t="s">
        <v>260</v>
      </c>
      <c r="D435" s="216" t="s">
        <v>260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>
      <c r="A436" t="s">
        <v>143</v>
      </c>
      <c r="B436" t="s">
        <v>167</v>
      </c>
      <c r="C436" s="216" t="s">
        <v>260</v>
      </c>
      <c r="D436" s="216" t="s">
        <v>260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>
      <c r="A437" t="s">
        <v>143</v>
      </c>
      <c r="B437" t="s">
        <v>167</v>
      </c>
      <c r="C437" s="216" t="s">
        <v>260</v>
      </c>
      <c r="D437" s="216" t="s">
        <v>260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>
      <c r="A438" t="s">
        <v>143</v>
      </c>
      <c r="B438" t="s">
        <v>167</v>
      </c>
      <c r="C438" s="216" t="s">
        <v>260</v>
      </c>
      <c r="D438" s="216" t="s">
        <v>260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>
      <c r="A439" t="s">
        <v>143</v>
      </c>
      <c r="B439" t="s">
        <v>167</v>
      </c>
      <c r="C439" s="216" t="s">
        <v>260</v>
      </c>
      <c r="D439" s="216" t="s">
        <v>260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>
      <c r="A440" t="s">
        <v>143</v>
      </c>
      <c r="B440" t="s">
        <v>167</v>
      </c>
      <c r="C440" s="216" t="s">
        <v>260</v>
      </c>
      <c r="D440" s="216" t="s">
        <v>260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>
      <c r="A441" t="s">
        <v>143</v>
      </c>
      <c r="B441" t="s">
        <v>167</v>
      </c>
      <c r="C441" s="216" t="s">
        <v>260</v>
      </c>
      <c r="D441" s="216" t="s">
        <v>260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>
      <c r="A442" t="s">
        <v>143</v>
      </c>
      <c r="B442" t="s">
        <v>167</v>
      </c>
      <c r="C442" s="216" t="s">
        <v>260</v>
      </c>
      <c r="D442" s="216" t="s">
        <v>260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>
      <c r="A443" t="s">
        <v>143</v>
      </c>
      <c r="B443" t="s">
        <v>167</v>
      </c>
      <c r="C443" s="216" t="s">
        <v>260</v>
      </c>
      <c r="D443" s="216" t="s">
        <v>260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>
      <c r="A444" t="s">
        <v>143</v>
      </c>
      <c r="B444" t="s">
        <v>167</v>
      </c>
      <c r="C444" s="216" t="s">
        <v>260</v>
      </c>
      <c r="D444" s="216" t="s">
        <v>260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>
      <c r="A445" t="s">
        <v>143</v>
      </c>
      <c r="B445" t="s">
        <v>167</v>
      </c>
      <c r="C445" s="216" t="s">
        <v>260</v>
      </c>
      <c r="D445" s="216" t="s">
        <v>260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>
      <c r="A446" t="s">
        <v>143</v>
      </c>
      <c r="B446" t="s">
        <v>167</v>
      </c>
      <c r="C446" s="216" t="s">
        <v>260</v>
      </c>
      <c r="D446" s="216" t="s">
        <v>260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>
      <c r="A447" t="s">
        <v>143</v>
      </c>
      <c r="B447" t="s">
        <v>167</v>
      </c>
      <c r="C447" s="216" t="s">
        <v>260</v>
      </c>
      <c r="D447" s="216" t="s">
        <v>260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>
      <c r="A448" t="s">
        <v>143</v>
      </c>
      <c r="B448" t="s">
        <v>167</v>
      </c>
      <c r="C448" s="216" t="s">
        <v>260</v>
      </c>
      <c r="D448" s="216" t="s">
        <v>260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>
      <c r="A449" t="s">
        <v>143</v>
      </c>
      <c r="B449" t="s">
        <v>167</v>
      </c>
      <c r="C449" s="216" t="s">
        <v>260</v>
      </c>
      <c r="D449" s="216" t="s">
        <v>260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>
      <c r="A450" t="s">
        <v>143</v>
      </c>
      <c r="B450" t="s">
        <v>167</v>
      </c>
      <c r="C450" s="216" t="s">
        <v>260</v>
      </c>
      <c r="D450" s="216" t="s">
        <v>260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>
      <c r="A451" t="s">
        <v>143</v>
      </c>
      <c r="B451" t="s">
        <v>167</v>
      </c>
      <c r="C451" s="216" t="s">
        <v>260</v>
      </c>
      <c r="D451" s="216" t="s">
        <v>260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>
      <c r="A452" t="s">
        <v>143</v>
      </c>
      <c r="B452" t="s">
        <v>167</v>
      </c>
      <c r="C452" s="216" t="s">
        <v>260</v>
      </c>
      <c r="D452" s="216" t="s">
        <v>260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>
      <c r="A453" t="s">
        <v>143</v>
      </c>
      <c r="B453" t="s">
        <v>167</v>
      </c>
      <c r="C453" s="216" t="s">
        <v>260</v>
      </c>
      <c r="D453" s="216" t="s">
        <v>260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>
      <c r="A454" t="s">
        <v>143</v>
      </c>
      <c r="B454" t="s">
        <v>167</v>
      </c>
      <c r="C454" s="216" t="s">
        <v>260</v>
      </c>
      <c r="D454" s="216" t="s">
        <v>260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>
      <c r="A455" t="s">
        <v>143</v>
      </c>
      <c r="B455" t="s">
        <v>167</v>
      </c>
      <c r="C455" s="216" t="s">
        <v>260</v>
      </c>
      <c r="D455" s="216" t="s">
        <v>260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>
      <c r="A456" t="s">
        <v>143</v>
      </c>
      <c r="B456" t="s">
        <v>167</v>
      </c>
      <c r="C456" s="216" t="s">
        <v>260</v>
      </c>
      <c r="D456" s="216" t="s">
        <v>260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>
      <c r="A457" t="s">
        <v>143</v>
      </c>
      <c r="B457" t="s">
        <v>167</v>
      </c>
      <c r="C457" s="216" t="s">
        <v>260</v>
      </c>
      <c r="D457" s="216" t="s">
        <v>260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>
      <c r="A458" t="s">
        <v>143</v>
      </c>
      <c r="B458" t="s">
        <v>167</v>
      </c>
      <c r="C458" s="216" t="s">
        <v>260</v>
      </c>
      <c r="D458" s="216" t="s">
        <v>260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>
      <c r="A459" t="s">
        <v>143</v>
      </c>
      <c r="B459" t="s">
        <v>167</v>
      </c>
      <c r="C459" s="216" t="s">
        <v>260</v>
      </c>
      <c r="D459" s="216" t="s">
        <v>260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>
      <c r="A460" t="s">
        <v>143</v>
      </c>
      <c r="B460" t="s">
        <v>167</v>
      </c>
      <c r="C460" s="216" t="s">
        <v>260</v>
      </c>
      <c r="D460" s="216" t="s">
        <v>260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>
      <c r="A461" t="s">
        <v>143</v>
      </c>
      <c r="B461" t="s">
        <v>167</v>
      </c>
      <c r="C461" s="216" t="s">
        <v>260</v>
      </c>
      <c r="D461" s="216" t="s">
        <v>260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>
      <c r="A462" t="s">
        <v>143</v>
      </c>
      <c r="B462" t="s">
        <v>167</v>
      </c>
      <c r="C462" s="216" t="s">
        <v>260</v>
      </c>
      <c r="D462" s="216" t="s">
        <v>260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>
      <c r="A463" t="s">
        <v>143</v>
      </c>
      <c r="B463" t="s">
        <v>167</v>
      </c>
      <c r="C463" s="216" t="s">
        <v>260</v>
      </c>
      <c r="D463" s="216" t="s">
        <v>260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>
      <c r="A464" t="s">
        <v>143</v>
      </c>
      <c r="B464" t="s">
        <v>167</v>
      </c>
      <c r="C464" s="216" t="s">
        <v>260</v>
      </c>
      <c r="D464" s="216" t="s">
        <v>260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>
      <c r="A465" t="s">
        <v>143</v>
      </c>
      <c r="B465" t="s">
        <v>167</v>
      </c>
      <c r="C465" s="216" t="s">
        <v>260</v>
      </c>
      <c r="D465" s="216" t="s">
        <v>260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>
      <c r="A466" t="s">
        <v>143</v>
      </c>
      <c r="B466" t="s">
        <v>167</v>
      </c>
      <c r="C466" s="216" t="s">
        <v>260</v>
      </c>
      <c r="D466" s="216" t="s">
        <v>260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>
      <c r="A467" t="s">
        <v>143</v>
      </c>
      <c r="B467" t="s">
        <v>167</v>
      </c>
      <c r="C467" s="216" t="s">
        <v>260</v>
      </c>
      <c r="D467" s="216" t="s">
        <v>260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>
      <c r="A468" t="s">
        <v>143</v>
      </c>
      <c r="B468" t="s">
        <v>167</v>
      </c>
      <c r="C468" s="216" t="s">
        <v>260</v>
      </c>
      <c r="D468" s="216" t="s">
        <v>260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>
      <c r="A469" t="s">
        <v>143</v>
      </c>
      <c r="B469" t="s">
        <v>167</v>
      </c>
      <c r="C469" s="216" t="s">
        <v>260</v>
      </c>
      <c r="D469" s="216" t="s">
        <v>260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>
      <c r="A470" t="s">
        <v>143</v>
      </c>
      <c r="B470" t="s">
        <v>167</v>
      </c>
      <c r="C470" s="216" t="s">
        <v>260</v>
      </c>
      <c r="D470" s="216" t="s">
        <v>260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>
      <c r="A471" t="s">
        <v>143</v>
      </c>
      <c r="B471" t="s">
        <v>167</v>
      </c>
      <c r="C471" s="216" t="s">
        <v>260</v>
      </c>
      <c r="D471" s="216" t="s">
        <v>260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>
      <c r="A472" t="s">
        <v>143</v>
      </c>
      <c r="B472" t="s">
        <v>167</v>
      </c>
      <c r="C472" s="216" t="s">
        <v>260</v>
      </c>
      <c r="D472" s="216" t="s">
        <v>260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>
      <c r="A473" t="s">
        <v>143</v>
      </c>
      <c r="B473" t="s">
        <v>167</v>
      </c>
      <c r="C473" s="216" t="s">
        <v>260</v>
      </c>
      <c r="D473" s="216" t="s">
        <v>260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>
      <c r="A474" t="s">
        <v>143</v>
      </c>
      <c r="B474" t="s">
        <v>167</v>
      </c>
      <c r="C474" s="216" t="s">
        <v>260</v>
      </c>
      <c r="D474" s="216" t="s">
        <v>260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>
      <c r="A475" t="s">
        <v>143</v>
      </c>
      <c r="B475" t="s">
        <v>167</v>
      </c>
      <c r="C475" s="216" t="s">
        <v>260</v>
      </c>
      <c r="D475" s="216" t="s">
        <v>260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>
      <c r="A476" t="s">
        <v>143</v>
      </c>
      <c r="B476" t="s">
        <v>167</v>
      </c>
      <c r="C476" s="216" t="s">
        <v>260</v>
      </c>
      <c r="D476" s="216" t="s">
        <v>260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>
      <c r="A477" t="s">
        <v>143</v>
      </c>
      <c r="B477" t="s">
        <v>167</v>
      </c>
      <c r="C477" s="216" t="s">
        <v>260</v>
      </c>
      <c r="D477" s="216" t="s">
        <v>260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>
      <c r="A478" t="s">
        <v>143</v>
      </c>
      <c r="B478" t="s">
        <v>167</v>
      </c>
      <c r="C478" s="216" t="s">
        <v>260</v>
      </c>
      <c r="D478" s="216" t="s">
        <v>260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>
      <c r="A479" t="s">
        <v>143</v>
      </c>
      <c r="B479" t="s">
        <v>167</v>
      </c>
      <c r="C479" s="216" t="s">
        <v>260</v>
      </c>
      <c r="D479" s="216" t="s">
        <v>260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>
      <c r="A480" t="s">
        <v>143</v>
      </c>
      <c r="B480" t="s">
        <v>167</v>
      </c>
      <c r="C480" s="216" t="s">
        <v>260</v>
      </c>
      <c r="D480" s="216" t="s">
        <v>260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>
      <c r="A481" t="s">
        <v>143</v>
      </c>
      <c r="B481" t="s">
        <v>167</v>
      </c>
      <c r="C481" s="216" t="s">
        <v>260</v>
      </c>
      <c r="D481" s="216" t="s">
        <v>260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>
      <c r="A482" t="s">
        <v>143</v>
      </c>
      <c r="B482" t="s">
        <v>167</v>
      </c>
      <c r="C482" s="216" t="s">
        <v>260</v>
      </c>
      <c r="D482" s="216" t="s">
        <v>260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>
      <c r="A483" t="s">
        <v>143</v>
      </c>
      <c r="B483" t="s">
        <v>167</v>
      </c>
      <c r="C483" s="216" t="s">
        <v>260</v>
      </c>
      <c r="D483" s="216" t="s">
        <v>260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>
      <c r="A484" t="s">
        <v>143</v>
      </c>
      <c r="B484" t="s">
        <v>167</v>
      </c>
      <c r="C484" s="216" t="s">
        <v>260</v>
      </c>
      <c r="D484" s="216" t="s">
        <v>260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>
      <c r="A485" t="s">
        <v>143</v>
      </c>
      <c r="B485" t="s">
        <v>167</v>
      </c>
      <c r="C485" s="216" t="s">
        <v>260</v>
      </c>
      <c r="D485" s="216" t="s">
        <v>260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>
      <c r="A486" t="s">
        <v>143</v>
      </c>
      <c r="B486" t="s">
        <v>167</v>
      </c>
      <c r="C486" s="216" t="s">
        <v>260</v>
      </c>
      <c r="D486" s="216" t="s">
        <v>260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>
      <c r="A487" t="s">
        <v>143</v>
      </c>
      <c r="B487" t="s">
        <v>167</v>
      </c>
      <c r="C487" s="216" t="s">
        <v>260</v>
      </c>
      <c r="D487" s="216" t="s">
        <v>260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>
      <c r="A488" t="s">
        <v>143</v>
      </c>
      <c r="B488" t="s">
        <v>167</v>
      </c>
      <c r="C488" s="216" t="s">
        <v>260</v>
      </c>
      <c r="D488" s="216" t="s">
        <v>260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>
      <c r="A489" t="s">
        <v>143</v>
      </c>
      <c r="B489" t="s">
        <v>167</v>
      </c>
      <c r="C489" s="216" t="s">
        <v>260</v>
      </c>
      <c r="D489" s="216" t="s">
        <v>260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>
      <c r="A490" t="s">
        <v>143</v>
      </c>
      <c r="B490" t="s">
        <v>167</v>
      </c>
      <c r="C490" s="216" t="s">
        <v>260</v>
      </c>
      <c r="D490" s="216" t="s">
        <v>260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>
      <c r="A491" t="s">
        <v>143</v>
      </c>
      <c r="B491" t="s">
        <v>167</v>
      </c>
      <c r="C491" s="216" t="s">
        <v>260</v>
      </c>
      <c r="D491" s="216" t="s">
        <v>260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>
      <c r="A492" t="s">
        <v>143</v>
      </c>
      <c r="B492" t="s">
        <v>167</v>
      </c>
      <c r="C492" s="216" t="s">
        <v>260</v>
      </c>
      <c r="D492" s="216" t="s">
        <v>260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>
      <c r="A493" t="s">
        <v>143</v>
      </c>
      <c r="B493" t="s">
        <v>167</v>
      </c>
      <c r="C493" s="216" t="s">
        <v>260</v>
      </c>
      <c r="D493" s="216" t="s">
        <v>260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>
      <c r="A494" t="s">
        <v>143</v>
      </c>
      <c r="B494" t="s">
        <v>167</v>
      </c>
      <c r="C494" s="216" t="s">
        <v>260</v>
      </c>
      <c r="D494" s="216" t="s">
        <v>260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>
      <c r="A495" t="s">
        <v>143</v>
      </c>
      <c r="B495" t="s">
        <v>167</v>
      </c>
      <c r="C495" s="216" t="s">
        <v>260</v>
      </c>
      <c r="D495" s="216" t="s">
        <v>260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>
      <c r="A496" t="s">
        <v>143</v>
      </c>
      <c r="B496" t="s">
        <v>167</v>
      </c>
      <c r="C496" s="216" t="s">
        <v>260</v>
      </c>
      <c r="D496" s="216" t="s">
        <v>260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>
      <c r="A497" t="s">
        <v>143</v>
      </c>
      <c r="B497" t="s">
        <v>167</v>
      </c>
      <c r="C497" s="216" t="s">
        <v>260</v>
      </c>
      <c r="D497" s="216" t="s">
        <v>260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>
      <c r="A498" t="s">
        <v>143</v>
      </c>
      <c r="B498" t="s">
        <v>167</v>
      </c>
      <c r="C498" s="216" t="s">
        <v>260</v>
      </c>
      <c r="D498" s="216" t="s">
        <v>260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>
      <c r="A499" t="s">
        <v>143</v>
      </c>
      <c r="B499" t="s">
        <v>167</v>
      </c>
      <c r="C499" s="216" t="s">
        <v>260</v>
      </c>
      <c r="D499" s="216" t="s">
        <v>260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>
      <c r="A500" t="s">
        <v>143</v>
      </c>
      <c r="B500" t="s">
        <v>167</v>
      </c>
      <c r="C500" s="216" t="s">
        <v>260</v>
      </c>
      <c r="D500" s="216" t="s">
        <v>260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>
      <c r="A501" t="s">
        <v>143</v>
      </c>
      <c r="B501" t="s">
        <v>167</v>
      </c>
      <c r="C501" s="216" t="s">
        <v>260</v>
      </c>
      <c r="D501" s="216" t="s">
        <v>260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>
      <c r="A502" t="s">
        <v>143</v>
      </c>
      <c r="B502" t="s">
        <v>167</v>
      </c>
      <c r="C502" s="216" t="s">
        <v>260</v>
      </c>
      <c r="D502" s="216" t="s">
        <v>260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>
      <c r="A503" t="s">
        <v>143</v>
      </c>
      <c r="B503" t="s">
        <v>167</v>
      </c>
      <c r="C503" s="216" t="s">
        <v>260</v>
      </c>
      <c r="D503" s="216" t="s">
        <v>260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>
      <c r="A504" t="s">
        <v>143</v>
      </c>
      <c r="B504" t="s">
        <v>167</v>
      </c>
      <c r="C504" s="216" t="s">
        <v>260</v>
      </c>
      <c r="D504" s="216" t="s">
        <v>260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>
      <c r="A505" t="s">
        <v>143</v>
      </c>
      <c r="B505" t="s">
        <v>167</v>
      </c>
      <c r="C505" s="216" t="s">
        <v>260</v>
      </c>
      <c r="D505" s="216" t="s">
        <v>260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>
      <c r="A506" t="s">
        <v>143</v>
      </c>
      <c r="B506" t="s">
        <v>167</v>
      </c>
      <c r="C506" s="216" t="s">
        <v>260</v>
      </c>
      <c r="D506" s="216" t="s">
        <v>260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>
      <c r="A507" t="s">
        <v>143</v>
      </c>
      <c r="B507" t="s">
        <v>167</v>
      </c>
      <c r="C507" s="216" t="s">
        <v>260</v>
      </c>
      <c r="D507" s="216" t="s">
        <v>260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>
      <c r="A508" t="s">
        <v>143</v>
      </c>
      <c r="B508" t="s">
        <v>167</v>
      </c>
      <c r="C508" s="216" t="s">
        <v>260</v>
      </c>
      <c r="D508" s="216" t="s">
        <v>260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>
      <c r="A509" t="s">
        <v>143</v>
      </c>
      <c r="B509" t="s">
        <v>167</v>
      </c>
      <c r="C509" s="216" t="s">
        <v>260</v>
      </c>
      <c r="D509" s="216" t="s">
        <v>260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>
      <c r="A510" t="s">
        <v>143</v>
      </c>
      <c r="B510" t="s">
        <v>167</v>
      </c>
      <c r="C510" s="216" t="s">
        <v>260</v>
      </c>
      <c r="D510" s="216" t="s">
        <v>260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>
      <c r="A511" t="s">
        <v>143</v>
      </c>
      <c r="B511" t="s">
        <v>167</v>
      </c>
      <c r="C511" s="216" t="s">
        <v>260</v>
      </c>
      <c r="D511" s="216" t="s">
        <v>260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>
      <c r="A512" t="s">
        <v>143</v>
      </c>
      <c r="B512" t="s">
        <v>167</v>
      </c>
      <c r="C512" s="216" t="s">
        <v>260</v>
      </c>
      <c r="D512" s="216" t="s">
        <v>260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>
      <c r="A513" t="s">
        <v>143</v>
      </c>
      <c r="B513" t="s">
        <v>167</v>
      </c>
      <c r="C513" s="216" t="s">
        <v>260</v>
      </c>
      <c r="D513" s="216" t="s">
        <v>260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>
      <c r="A514" t="s">
        <v>143</v>
      </c>
      <c r="B514" t="s">
        <v>167</v>
      </c>
      <c r="C514" s="216" t="s">
        <v>260</v>
      </c>
      <c r="D514" s="216" t="s">
        <v>260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>
      <c r="A515" t="s">
        <v>143</v>
      </c>
      <c r="B515" t="s">
        <v>167</v>
      </c>
      <c r="C515" s="216" t="s">
        <v>260</v>
      </c>
      <c r="D515" s="216" t="s">
        <v>260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>
      <c r="A516" t="s">
        <v>143</v>
      </c>
      <c r="B516" t="s">
        <v>167</v>
      </c>
      <c r="C516" s="216" t="s">
        <v>260</v>
      </c>
      <c r="D516" s="216" t="s">
        <v>260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>
      <c r="A517" t="s">
        <v>143</v>
      </c>
      <c r="B517" t="s">
        <v>167</v>
      </c>
      <c r="C517" s="216" t="s">
        <v>260</v>
      </c>
      <c r="D517" s="216" t="s">
        <v>260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>
      <c r="A518" t="s">
        <v>143</v>
      </c>
      <c r="B518" t="s">
        <v>167</v>
      </c>
      <c r="C518" s="216" t="s">
        <v>260</v>
      </c>
      <c r="D518" s="216" t="s">
        <v>260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>
      <c r="A519" t="s">
        <v>143</v>
      </c>
      <c r="B519" t="s">
        <v>167</v>
      </c>
      <c r="C519" s="216" t="s">
        <v>260</v>
      </c>
      <c r="D519" s="216" t="s">
        <v>260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>
      <c r="A520" t="s">
        <v>143</v>
      </c>
      <c r="B520" t="s">
        <v>167</v>
      </c>
      <c r="C520" s="216" t="s">
        <v>260</v>
      </c>
      <c r="D520" s="216" t="s">
        <v>260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>
      <c r="A521" t="s">
        <v>143</v>
      </c>
      <c r="B521" t="s">
        <v>167</v>
      </c>
      <c r="C521" s="216" t="s">
        <v>260</v>
      </c>
      <c r="D521" s="216" t="s">
        <v>260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>
      <c r="A522" t="s">
        <v>143</v>
      </c>
      <c r="B522" t="s">
        <v>167</v>
      </c>
      <c r="C522" s="216" t="s">
        <v>260</v>
      </c>
      <c r="D522" s="216" t="s">
        <v>260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>
      <c r="A523" t="s">
        <v>143</v>
      </c>
      <c r="B523" t="s">
        <v>167</v>
      </c>
      <c r="C523" s="216" t="s">
        <v>260</v>
      </c>
      <c r="D523" s="216" t="s">
        <v>260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>
      <c r="A524" t="s">
        <v>143</v>
      </c>
      <c r="B524" t="s">
        <v>167</v>
      </c>
      <c r="C524" s="216" t="s">
        <v>260</v>
      </c>
      <c r="D524" s="216" t="s">
        <v>260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>
      <c r="A525" t="s">
        <v>143</v>
      </c>
      <c r="B525" t="s">
        <v>167</v>
      </c>
      <c r="C525" s="216" t="s">
        <v>260</v>
      </c>
      <c r="D525" s="216" t="s">
        <v>260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>
      <c r="A526" t="s">
        <v>143</v>
      </c>
      <c r="B526" t="s">
        <v>167</v>
      </c>
      <c r="C526" s="216" t="s">
        <v>260</v>
      </c>
      <c r="D526" s="216" t="s">
        <v>260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>
      <c r="A527" t="s">
        <v>143</v>
      </c>
      <c r="B527" t="s">
        <v>167</v>
      </c>
      <c r="C527" s="216" t="s">
        <v>260</v>
      </c>
      <c r="D527" s="216" t="s">
        <v>260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>
      <c r="A528" t="s">
        <v>143</v>
      </c>
      <c r="B528" t="s">
        <v>167</v>
      </c>
      <c r="C528" s="216" t="s">
        <v>260</v>
      </c>
      <c r="D528" s="216" t="s">
        <v>260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>
      <c r="A529" t="s">
        <v>143</v>
      </c>
      <c r="B529" t="s">
        <v>167</v>
      </c>
      <c r="C529" s="216" t="s">
        <v>260</v>
      </c>
      <c r="D529" s="216" t="s">
        <v>260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>
      <c r="A530" t="s">
        <v>143</v>
      </c>
      <c r="B530" t="s">
        <v>167</v>
      </c>
      <c r="C530" s="216" t="s">
        <v>260</v>
      </c>
      <c r="D530" s="216" t="s">
        <v>260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>
      <c r="A531" t="s">
        <v>143</v>
      </c>
      <c r="B531" t="s">
        <v>167</v>
      </c>
      <c r="C531" s="216" t="s">
        <v>260</v>
      </c>
      <c r="D531" s="216" t="s">
        <v>260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>
      <c r="A532" t="s">
        <v>143</v>
      </c>
      <c r="B532" t="s">
        <v>167</v>
      </c>
      <c r="C532" s="216" t="s">
        <v>260</v>
      </c>
      <c r="D532" s="216" t="s">
        <v>260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>
      <c r="A533" t="s">
        <v>143</v>
      </c>
      <c r="B533" t="s">
        <v>167</v>
      </c>
      <c r="C533" s="216" t="s">
        <v>260</v>
      </c>
      <c r="D533" s="216" t="s">
        <v>260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>
      <c r="A534" t="s">
        <v>143</v>
      </c>
      <c r="B534" t="s">
        <v>167</v>
      </c>
      <c r="C534" s="216" t="s">
        <v>260</v>
      </c>
      <c r="D534" s="216" t="s">
        <v>260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>
      <c r="A535" t="s">
        <v>143</v>
      </c>
      <c r="B535" t="s">
        <v>167</v>
      </c>
      <c r="C535" s="216" t="s">
        <v>260</v>
      </c>
      <c r="D535" s="216" t="s">
        <v>260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>
      <c r="A536" t="s">
        <v>143</v>
      </c>
      <c r="B536" t="s">
        <v>167</v>
      </c>
      <c r="C536" s="216" t="s">
        <v>260</v>
      </c>
      <c r="D536" s="216" t="s">
        <v>260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>
      <c r="A537" t="s">
        <v>143</v>
      </c>
      <c r="B537" t="s">
        <v>167</v>
      </c>
      <c r="C537" s="216" t="s">
        <v>260</v>
      </c>
      <c r="D537" s="216" t="s">
        <v>260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>
      <c r="A538" t="s">
        <v>143</v>
      </c>
      <c r="B538" t="s">
        <v>167</v>
      </c>
      <c r="C538" s="216" t="s">
        <v>260</v>
      </c>
      <c r="D538" s="216" t="s">
        <v>260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>
      <c r="A539" t="s">
        <v>143</v>
      </c>
      <c r="B539" t="s">
        <v>167</v>
      </c>
      <c r="C539" s="216" t="s">
        <v>260</v>
      </c>
      <c r="D539" s="216" t="s">
        <v>260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>
      <c r="A540" t="s">
        <v>143</v>
      </c>
      <c r="B540" t="s">
        <v>167</v>
      </c>
      <c r="C540" s="216" t="s">
        <v>260</v>
      </c>
      <c r="D540" s="216" t="s">
        <v>260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>
      <c r="A541" t="s">
        <v>143</v>
      </c>
      <c r="B541" t="s">
        <v>167</v>
      </c>
      <c r="C541" s="216" t="s">
        <v>260</v>
      </c>
      <c r="D541" s="216" t="s">
        <v>260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>
      <c r="A542" t="s">
        <v>143</v>
      </c>
      <c r="B542" t="s">
        <v>167</v>
      </c>
      <c r="C542" s="216" t="s">
        <v>260</v>
      </c>
      <c r="D542" s="216" t="s">
        <v>260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>
      <c r="A543" t="s">
        <v>143</v>
      </c>
      <c r="B543" t="s">
        <v>167</v>
      </c>
      <c r="C543" s="216" t="s">
        <v>260</v>
      </c>
      <c r="D543" s="216" t="s">
        <v>260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>
      <c r="A544" t="s">
        <v>143</v>
      </c>
      <c r="B544" t="s">
        <v>167</v>
      </c>
      <c r="C544" s="216" t="s">
        <v>260</v>
      </c>
      <c r="D544" s="216" t="s">
        <v>260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>
      <c r="A545" t="s">
        <v>143</v>
      </c>
      <c r="B545" t="s">
        <v>167</v>
      </c>
      <c r="C545" s="216" t="s">
        <v>260</v>
      </c>
      <c r="D545" s="216" t="s">
        <v>260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>
      <c r="A546" t="s">
        <v>143</v>
      </c>
      <c r="B546" t="s">
        <v>167</v>
      </c>
      <c r="C546" s="216" t="s">
        <v>260</v>
      </c>
      <c r="D546" s="216" t="s">
        <v>260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>
      <c r="A547" t="s">
        <v>143</v>
      </c>
      <c r="B547" t="s">
        <v>167</v>
      </c>
      <c r="C547" s="216" t="s">
        <v>260</v>
      </c>
      <c r="D547" s="216" t="s">
        <v>260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>
      <c r="A548" t="s">
        <v>143</v>
      </c>
      <c r="B548" t="s">
        <v>167</v>
      </c>
      <c r="C548" s="216" t="s">
        <v>260</v>
      </c>
      <c r="D548" s="216" t="s">
        <v>260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>
      <c r="A549" t="s">
        <v>143</v>
      </c>
      <c r="B549" t="s">
        <v>167</v>
      </c>
      <c r="C549" s="216" t="s">
        <v>260</v>
      </c>
      <c r="D549" s="216" t="s">
        <v>260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>
      <c r="A550" t="s">
        <v>143</v>
      </c>
      <c r="B550" t="s">
        <v>167</v>
      </c>
      <c r="C550" s="216" t="s">
        <v>260</v>
      </c>
      <c r="D550" s="216" t="s">
        <v>260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>
      <c r="A551" t="s">
        <v>143</v>
      </c>
      <c r="B551" t="s">
        <v>167</v>
      </c>
      <c r="C551" s="216" t="s">
        <v>260</v>
      </c>
      <c r="D551" s="216" t="s">
        <v>260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>
      <c r="A552" t="s">
        <v>143</v>
      </c>
      <c r="B552" t="s">
        <v>167</v>
      </c>
      <c r="C552" s="216" t="s">
        <v>260</v>
      </c>
      <c r="D552" s="216" t="s">
        <v>260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>
      <c r="A553" t="s">
        <v>143</v>
      </c>
      <c r="B553" t="s">
        <v>167</v>
      </c>
      <c r="C553" s="216" t="s">
        <v>260</v>
      </c>
      <c r="D553" s="216" t="s">
        <v>260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>
      <c r="A554" t="s">
        <v>143</v>
      </c>
      <c r="B554" t="s">
        <v>167</v>
      </c>
      <c r="C554" s="216" t="s">
        <v>260</v>
      </c>
      <c r="D554" s="216" t="s">
        <v>260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>
      <c r="A555" t="s">
        <v>143</v>
      </c>
      <c r="B555" t="s">
        <v>167</v>
      </c>
      <c r="C555" s="216" t="s">
        <v>260</v>
      </c>
      <c r="D555" s="216" t="s">
        <v>260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>
      <c r="A556" t="s">
        <v>143</v>
      </c>
      <c r="B556" t="s">
        <v>167</v>
      </c>
      <c r="C556" s="216" t="s">
        <v>260</v>
      </c>
      <c r="D556" s="216" t="s">
        <v>260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>
      <c r="A557" t="s">
        <v>143</v>
      </c>
      <c r="B557" t="s">
        <v>167</v>
      </c>
      <c r="C557" s="216" t="s">
        <v>260</v>
      </c>
      <c r="D557" s="216" t="s">
        <v>260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>
      <c r="A558" t="s">
        <v>143</v>
      </c>
      <c r="B558" t="s">
        <v>167</v>
      </c>
      <c r="C558" s="216" t="s">
        <v>260</v>
      </c>
      <c r="D558" s="216" t="s">
        <v>260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>
      <c r="A559" t="s">
        <v>143</v>
      </c>
      <c r="B559" t="s">
        <v>167</v>
      </c>
      <c r="C559" s="216" t="s">
        <v>260</v>
      </c>
      <c r="D559" s="216" t="s">
        <v>260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>
      <c r="A560" t="s">
        <v>143</v>
      </c>
      <c r="B560" t="s">
        <v>167</v>
      </c>
      <c r="C560" s="216" t="s">
        <v>260</v>
      </c>
      <c r="D560" s="216" t="s">
        <v>260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>
      <c r="A561" t="s">
        <v>143</v>
      </c>
      <c r="B561" t="s">
        <v>167</v>
      </c>
      <c r="C561" s="216" t="s">
        <v>260</v>
      </c>
      <c r="D561" s="216" t="s">
        <v>260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>
      <c r="A562" t="s">
        <v>143</v>
      </c>
      <c r="B562" t="s">
        <v>167</v>
      </c>
      <c r="C562" s="216" t="s">
        <v>260</v>
      </c>
      <c r="D562" s="216" t="s">
        <v>260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>
      <c r="A563" t="s">
        <v>143</v>
      </c>
      <c r="B563" t="s">
        <v>167</v>
      </c>
      <c r="C563" s="216" t="s">
        <v>260</v>
      </c>
      <c r="D563" s="216" t="s">
        <v>260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>
      <c r="A564" t="s">
        <v>143</v>
      </c>
      <c r="B564" t="s">
        <v>167</v>
      </c>
      <c r="C564" s="216" t="s">
        <v>260</v>
      </c>
      <c r="D564" s="216" t="s">
        <v>260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>
      <c r="A565" t="s">
        <v>143</v>
      </c>
      <c r="B565" t="s">
        <v>167</v>
      </c>
      <c r="C565" s="216" t="s">
        <v>260</v>
      </c>
      <c r="D565" s="216" t="s">
        <v>260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>
      <c r="A566" t="s">
        <v>143</v>
      </c>
      <c r="B566" t="s">
        <v>167</v>
      </c>
      <c r="C566" s="216" t="s">
        <v>260</v>
      </c>
      <c r="D566" s="216" t="s">
        <v>260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>
      <c r="A567" t="s">
        <v>143</v>
      </c>
      <c r="B567" t="s">
        <v>167</v>
      </c>
      <c r="C567" s="216" t="s">
        <v>260</v>
      </c>
      <c r="D567" s="216" t="s">
        <v>260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>
      <c r="A568" t="s">
        <v>143</v>
      </c>
      <c r="B568" t="s">
        <v>167</v>
      </c>
      <c r="C568" s="216" t="s">
        <v>260</v>
      </c>
      <c r="D568" s="216" t="s">
        <v>260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>
      <c r="A569" t="s">
        <v>143</v>
      </c>
      <c r="B569" t="s">
        <v>167</v>
      </c>
      <c r="C569" s="216" t="s">
        <v>260</v>
      </c>
      <c r="D569" s="216" t="s">
        <v>260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>
      <c r="A570" t="s">
        <v>143</v>
      </c>
      <c r="B570" t="s">
        <v>167</v>
      </c>
      <c r="C570" s="216" t="s">
        <v>260</v>
      </c>
      <c r="D570" s="216" t="s">
        <v>260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>
      <c r="A571" t="s">
        <v>143</v>
      </c>
      <c r="B571" t="s">
        <v>167</v>
      </c>
      <c r="C571" s="216" t="s">
        <v>260</v>
      </c>
      <c r="D571" s="216" t="s">
        <v>260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>
      <c r="A572" t="s">
        <v>143</v>
      </c>
      <c r="B572" t="s">
        <v>167</v>
      </c>
      <c r="C572" s="216" t="s">
        <v>260</v>
      </c>
      <c r="D572" s="216" t="s">
        <v>260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>
      <c r="A573" t="s">
        <v>143</v>
      </c>
      <c r="B573" t="s">
        <v>167</v>
      </c>
      <c r="C573" s="216" t="s">
        <v>260</v>
      </c>
      <c r="D573" s="216" t="s">
        <v>260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>
      <c r="A574" t="s">
        <v>143</v>
      </c>
      <c r="B574" t="s">
        <v>167</v>
      </c>
      <c r="C574" s="216" t="s">
        <v>260</v>
      </c>
      <c r="D574" s="216" t="s">
        <v>260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>
      <c r="A575" t="s">
        <v>143</v>
      </c>
      <c r="B575" t="s">
        <v>167</v>
      </c>
      <c r="C575" s="216" t="s">
        <v>260</v>
      </c>
      <c r="D575" s="216" t="s">
        <v>260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>
      <c r="A576" t="s">
        <v>143</v>
      </c>
      <c r="B576" t="s">
        <v>167</v>
      </c>
      <c r="C576" s="216" t="s">
        <v>260</v>
      </c>
      <c r="D576" s="216" t="s">
        <v>260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>
      <c r="A577" t="s">
        <v>143</v>
      </c>
      <c r="B577" t="s">
        <v>167</v>
      </c>
      <c r="C577" s="216" t="s">
        <v>260</v>
      </c>
      <c r="D577" s="216" t="s">
        <v>260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>
      <c r="A578" t="s">
        <v>143</v>
      </c>
      <c r="B578" t="s">
        <v>167</v>
      </c>
      <c r="C578" s="216" t="s">
        <v>260</v>
      </c>
      <c r="D578" s="216" t="s">
        <v>260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>
      <c r="A579" t="s">
        <v>143</v>
      </c>
      <c r="B579" t="s">
        <v>167</v>
      </c>
      <c r="C579" s="216" t="s">
        <v>260</v>
      </c>
      <c r="D579" s="216" t="s">
        <v>260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>
      <c r="A580" t="s">
        <v>143</v>
      </c>
      <c r="B580" t="s">
        <v>167</v>
      </c>
      <c r="C580" s="216" t="s">
        <v>260</v>
      </c>
      <c r="D580" s="216" t="s">
        <v>260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>
      <c r="A581" t="s">
        <v>143</v>
      </c>
      <c r="B581" t="s">
        <v>167</v>
      </c>
      <c r="C581" s="216" t="s">
        <v>260</v>
      </c>
      <c r="D581" s="216" t="s">
        <v>260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>
      <c r="A582" t="s">
        <v>143</v>
      </c>
      <c r="B582" t="s">
        <v>167</v>
      </c>
      <c r="C582" s="216" t="s">
        <v>260</v>
      </c>
      <c r="D582" s="216" t="s">
        <v>260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>
      <c r="A583" t="s">
        <v>143</v>
      </c>
      <c r="B583" t="s">
        <v>167</v>
      </c>
      <c r="C583" s="216" t="s">
        <v>260</v>
      </c>
      <c r="D583" s="216" t="s">
        <v>260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>
      <c r="A584" t="s">
        <v>143</v>
      </c>
      <c r="B584" t="s">
        <v>167</v>
      </c>
      <c r="C584" s="216" t="s">
        <v>260</v>
      </c>
      <c r="D584" s="216" t="s">
        <v>260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>
      <c r="A585" t="s">
        <v>143</v>
      </c>
      <c r="B585" t="s">
        <v>167</v>
      </c>
      <c r="C585" s="216" t="s">
        <v>260</v>
      </c>
      <c r="D585" s="216" t="s">
        <v>260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>
      <c r="A586" t="s">
        <v>143</v>
      </c>
      <c r="B586" t="s">
        <v>167</v>
      </c>
      <c r="C586" s="216" t="s">
        <v>260</v>
      </c>
      <c r="D586" s="216" t="s">
        <v>260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>
      <c r="A587" t="s">
        <v>143</v>
      </c>
      <c r="B587" t="s">
        <v>167</v>
      </c>
      <c r="C587" s="216" t="s">
        <v>260</v>
      </c>
      <c r="D587" s="216" t="s">
        <v>260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>
      <c r="A588" t="s">
        <v>143</v>
      </c>
      <c r="B588" t="s">
        <v>167</v>
      </c>
      <c r="C588" s="216" t="s">
        <v>260</v>
      </c>
      <c r="D588" s="216" t="s">
        <v>260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>
      <c r="A589" t="s">
        <v>143</v>
      </c>
      <c r="B589" t="s">
        <v>167</v>
      </c>
      <c r="C589" s="216" t="s">
        <v>260</v>
      </c>
      <c r="D589" s="216" t="s">
        <v>260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>
      <c r="A590" t="s">
        <v>143</v>
      </c>
      <c r="B590" t="s">
        <v>167</v>
      </c>
      <c r="C590" s="216" t="s">
        <v>260</v>
      </c>
      <c r="D590" s="216" t="s">
        <v>260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>
      <c r="A591" t="s">
        <v>143</v>
      </c>
      <c r="B591" t="s">
        <v>167</v>
      </c>
      <c r="C591" s="216" t="s">
        <v>260</v>
      </c>
      <c r="D591" s="216" t="s">
        <v>260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>
      <c r="A592" t="s">
        <v>143</v>
      </c>
      <c r="B592" t="s">
        <v>167</v>
      </c>
      <c r="C592" s="216" t="s">
        <v>260</v>
      </c>
      <c r="D592" s="216" t="s">
        <v>260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>
      <c r="A593" t="s">
        <v>143</v>
      </c>
      <c r="B593" t="s">
        <v>167</v>
      </c>
      <c r="C593" s="216" t="s">
        <v>260</v>
      </c>
      <c r="D593" s="216" t="s">
        <v>260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>
      <c r="A594" t="s">
        <v>143</v>
      </c>
      <c r="B594" t="s">
        <v>167</v>
      </c>
      <c r="C594" s="216" t="s">
        <v>260</v>
      </c>
      <c r="D594" s="216" t="s">
        <v>260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>
      <c r="A595" t="s">
        <v>143</v>
      </c>
      <c r="B595" t="s">
        <v>167</v>
      </c>
      <c r="C595" s="216" t="s">
        <v>260</v>
      </c>
      <c r="D595" s="216" t="s">
        <v>260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>
      <c r="A596" t="s">
        <v>143</v>
      </c>
      <c r="B596" t="s">
        <v>167</v>
      </c>
      <c r="C596" s="216" t="s">
        <v>260</v>
      </c>
      <c r="D596" s="216" t="s">
        <v>260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>
      <c r="A597" t="s">
        <v>143</v>
      </c>
      <c r="B597" t="s">
        <v>167</v>
      </c>
      <c r="C597" s="216" t="s">
        <v>260</v>
      </c>
      <c r="D597" s="216" t="s">
        <v>260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>
      <c r="A598" t="s">
        <v>143</v>
      </c>
      <c r="B598" t="s">
        <v>167</v>
      </c>
      <c r="C598" s="216" t="s">
        <v>260</v>
      </c>
      <c r="D598" s="216" t="s">
        <v>260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>
      <c r="A599" t="s">
        <v>143</v>
      </c>
      <c r="B599" t="s">
        <v>167</v>
      </c>
      <c r="C599" s="216" t="s">
        <v>260</v>
      </c>
      <c r="D599" s="216" t="s">
        <v>260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>
      <c r="A600" t="s">
        <v>143</v>
      </c>
      <c r="B600" t="s">
        <v>167</v>
      </c>
      <c r="C600" s="216" t="s">
        <v>260</v>
      </c>
      <c r="D600" s="216" t="s">
        <v>260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>
      <c r="A601" t="s">
        <v>143</v>
      </c>
      <c r="B601" t="s">
        <v>167</v>
      </c>
      <c r="C601" s="216" t="s">
        <v>260</v>
      </c>
      <c r="D601" s="216" t="s">
        <v>260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>
      <c r="A602" t="s">
        <v>143</v>
      </c>
      <c r="B602" t="s">
        <v>167</v>
      </c>
      <c r="C602" s="216" t="s">
        <v>260</v>
      </c>
      <c r="D602" s="216" t="s">
        <v>260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>
      <c r="A603" t="s">
        <v>143</v>
      </c>
      <c r="B603" t="s">
        <v>167</v>
      </c>
      <c r="C603" s="216" t="s">
        <v>260</v>
      </c>
      <c r="D603" s="216" t="s">
        <v>260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>
      <c r="A604" t="s">
        <v>143</v>
      </c>
      <c r="B604" t="s">
        <v>167</v>
      </c>
      <c r="C604" s="216" t="s">
        <v>260</v>
      </c>
      <c r="D604" s="216" t="s">
        <v>260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>
      <c r="A605" t="s">
        <v>143</v>
      </c>
      <c r="B605" t="s">
        <v>167</v>
      </c>
      <c r="C605" s="216" t="s">
        <v>260</v>
      </c>
      <c r="D605" s="216" t="s">
        <v>260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>
      <c r="A606" t="s">
        <v>143</v>
      </c>
      <c r="B606" t="s">
        <v>167</v>
      </c>
      <c r="C606" s="216" t="s">
        <v>260</v>
      </c>
      <c r="D606" s="216" t="s">
        <v>260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>
      <c r="A607" t="s">
        <v>143</v>
      </c>
      <c r="B607" t="s">
        <v>167</v>
      </c>
      <c r="C607" s="216" t="s">
        <v>260</v>
      </c>
      <c r="D607" s="216" t="s">
        <v>260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>
      <c r="A608" t="s">
        <v>143</v>
      </c>
      <c r="B608" t="s">
        <v>167</v>
      </c>
      <c r="C608" s="216" t="s">
        <v>260</v>
      </c>
      <c r="D608" s="216" t="s">
        <v>260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>
      <c r="A609" t="s">
        <v>143</v>
      </c>
      <c r="B609" t="s">
        <v>167</v>
      </c>
      <c r="C609" s="216" t="s">
        <v>260</v>
      </c>
      <c r="D609" s="216" t="s">
        <v>260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>
      <c r="A610" t="s">
        <v>143</v>
      </c>
      <c r="B610" t="s">
        <v>167</v>
      </c>
      <c r="C610" s="216" t="s">
        <v>260</v>
      </c>
      <c r="D610" s="216" t="s">
        <v>260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>
      <c r="A611" t="s">
        <v>143</v>
      </c>
      <c r="B611" t="s">
        <v>167</v>
      </c>
      <c r="C611" s="216" t="s">
        <v>260</v>
      </c>
      <c r="D611" s="216" t="s">
        <v>260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>
      <c r="A612" t="s">
        <v>143</v>
      </c>
      <c r="B612" t="s">
        <v>167</v>
      </c>
      <c r="C612" s="216" t="s">
        <v>260</v>
      </c>
      <c r="D612" s="216" t="s">
        <v>260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>
      <c r="A613" t="s">
        <v>143</v>
      </c>
      <c r="B613" t="s">
        <v>167</v>
      </c>
      <c r="C613" s="216" t="s">
        <v>260</v>
      </c>
      <c r="D613" s="216" t="s">
        <v>260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>
      <c r="A614" t="s">
        <v>143</v>
      </c>
      <c r="B614" t="s">
        <v>167</v>
      </c>
      <c r="C614" s="216" t="s">
        <v>260</v>
      </c>
      <c r="D614" s="216" t="s">
        <v>260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>
      <c r="A615" t="s">
        <v>143</v>
      </c>
      <c r="B615" t="s">
        <v>167</v>
      </c>
      <c r="C615" s="216" t="s">
        <v>260</v>
      </c>
      <c r="D615" s="216" t="s">
        <v>260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>
      <c r="A616" t="s">
        <v>143</v>
      </c>
      <c r="B616" t="s">
        <v>167</v>
      </c>
      <c r="C616" s="216" t="s">
        <v>260</v>
      </c>
      <c r="D616" s="216" t="s">
        <v>260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>
      <c r="A617" t="s">
        <v>143</v>
      </c>
      <c r="B617" t="s">
        <v>167</v>
      </c>
      <c r="C617" s="216" t="s">
        <v>260</v>
      </c>
      <c r="D617" s="216" t="s">
        <v>260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>
      <c r="A618" t="s">
        <v>143</v>
      </c>
      <c r="B618" t="s">
        <v>167</v>
      </c>
      <c r="C618" s="216" t="s">
        <v>260</v>
      </c>
      <c r="D618" s="216" t="s">
        <v>260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>
      <c r="A619" t="s">
        <v>143</v>
      </c>
      <c r="B619" t="s">
        <v>167</v>
      </c>
      <c r="C619" s="216" t="s">
        <v>260</v>
      </c>
      <c r="D619" s="216" t="s">
        <v>260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>
      <c r="A620" t="s">
        <v>143</v>
      </c>
      <c r="B620" t="s">
        <v>167</v>
      </c>
      <c r="C620" s="216" t="s">
        <v>260</v>
      </c>
      <c r="D620" s="216" t="s">
        <v>260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>
      <c r="A621" t="s">
        <v>143</v>
      </c>
      <c r="B621" t="s">
        <v>167</v>
      </c>
      <c r="C621" s="216" t="s">
        <v>260</v>
      </c>
      <c r="D621" s="216" t="s">
        <v>260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>
      <c r="A622" t="s">
        <v>143</v>
      </c>
      <c r="B622" t="s">
        <v>167</v>
      </c>
      <c r="C622" s="216" t="s">
        <v>260</v>
      </c>
      <c r="D622" s="216" t="s">
        <v>260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>
      <c r="A623" t="s">
        <v>143</v>
      </c>
      <c r="B623" t="s">
        <v>167</v>
      </c>
      <c r="C623" s="216" t="s">
        <v>260</v>
      </c>
      <c r="D623" s="216" t="s">
        <v>260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>
      <c r="A624" t="s">
        <v>143</v>
      </c>
      <c r="B624" t="s">
        <v>167</v>
      </c>
      <c r="C624" s="216" t="s">
        <v>260</v>
      </c>
      <c r="D624" s="216" t="s">
        <v>260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>
      <c r="A625" t="s">
        <v>143</v>
      </c>
      <c r="B625" t="s">
        <v>167</v>
      </c>
      <c r="C625" s="216" t="s">
        <v>260</v>
      </c>
      <c r="D625" s="216" t="s">
        <v>260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>
      <c r="A626" t="s">
        <v>143</v>
      </c>
      <c r="B626" t="s">
        <v>167</v>
      </c>
      <c r="C626" s="216" t="s">
        <v>260</v>
      </c>
      <c r="D626" s="216" t="s">
        <v>260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>
      <c r="A627" t="s">
        <v>143</v>
      </c>
      <c r="B627" t="s">
        <v>167</v>
      </c>
      <c r="C627" s="216" t="s">
        <v>260</v>
      </c>
      <c r="D627" s="216" t="s">
        <v>260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>
      <c r="A628" t="s">
        <v>143</v>
      </c>
      <c r="B628" t="s">
        <v>167</v>
      </c>
      <c r="C628" s="216" t="s">
        <v>260</v>
      </c>
      <c r="D628" s="216" t="s">
        <v>260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>
      <c r="A629" t="s">
        <v>143</v>
      </c>
      <c r="B629" t="s">
        <v>167</v>
      </c>
      <c r="C629" s="216" t="s">
        <v>260</v>
      </c>
      <c r="D629" s="216" t="s">
        <v>260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>
      <c r="A630" t="s">
        <v>143</v>
      </c>
      <c r="B630" t="s">
        <v>167</v>
      </c>
      <c r="C630" s="216" t="s">
        <v>260</v>
      </c>
      <c r="D630" s="216" t="s">
        <v>260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>
      <c r="A631" t="s">
        <v>143</v>
      </c>
      <c r="B631" t="s">
        <v>167</v>
      </c>
      <c r="C631" s="216" t="s">
        <v>260</v>
      </c>
      <c r="D631" s="216" t="s">
        <v>260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>
      <c r="A632" t="s">
        <v>143</v>
      </c>
      <c r="B632" t="s">
        <v>167</v>
      </c>
      <c r="C632" s="216" t="s">
        <v>260</v>
      </c>
      <c r="D632" s="216" t="s">
        <v>260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>
      <c r="A633" t="s">
        <v>143</v>
      </c>
      <c r="B633" t="s">
        <v>167</v>
      </c>
      <c r="C633" s="216" t="s">
        <v>260</v>
      </c>
      <c r="D633" s="216" t="s">
        <v>260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>
      <c r="A634" t="s">
        <v>143</v>
      </c>
      <c r="B634" t="s">
        <v>167</v>
      </c>
      <c r="C634" s="216" t="s">
        <v>260</v>
      </c>
      <c r="D634" s="216" t="s">
        <v>260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>
      <c r="A635" t="s">
        <v>143</v>
      </c>
      <c r="B635" t="s">
        <v>167</v>
      </c>
      <c r="C635" s="216" t="s">
        <v>260</v>
      </c>
      <c r="D635" s="216" t="s">
        <v>260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>
      <c r="A636" t="s">
        <v>143</v>
      </c>
      <c r="B636" t="s">
        <v>167</v>
      </c>
      <c r="C636" s="216" t="s">
        <v>260</v>
      </c>
      <c r="D636" s="216" t="s">
        <v>260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>
      <c r="A637" t="s">
        <v>143</v>
      </c>
      <c r="B637" t="s">
        <v>167</v>
      </c>
      <c r="C637" s="216" t="s">
        <v>260</v>
      </c>
      <c r="D637" s="216" t="s">
        <v>260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>
      <c r="A638" t="s">
        <v>143</v>
      </c>
      <c r="B638" t="s">
        <v>167</v>
      </c>
      <c r="C638" s="216" t="s">
        <v>260</v>
      </c>
      <c r="D638" s="216" t="s">
        <v>260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>
      <c r="A639" t="s">
        <v>143</v>
      </c>
      <c r="B639" t="s">
        <v>167</v>
      </c>
      <c r="C639" s="216" t="s">
        <v>260</v>
      </c>
      <c r="D639" s="216" t="s">
        <v>260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>
      <c r="A640" t="s">
        <v>143</v>
      </c>
      <c r="B640" t="s">
        <v>167</v>
      </c>
      <c r="C640" s="216" t="s">
        <v>260</v>
      </c>
      <c r="D640" s="216" t="s">
        <v>260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>
      <c r="A641" t="s">
        <v>143</v>
      </c>
      <c r="B641" t="s">
        <v>167</v>
      </c>
      <c r="C641" s="216" t="s">
        <v>260</v>
      </c>
      <c r="D641" s="216" t="s">
        <v>260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>
      <c r="A642" t="s">
        <v>143</v>
      </c>
      <c r="B642" t="s">
        <v>167</v>
      </c>
      <c r="C642" s="216" t="s">
        <v>260</v>
      </c>
      <c r="D642" s="216" t="s">
        <v>260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>
      <c r="A643" t="s">
        <v>143</v>
      </c>
      <c r="B643" t="s">
        <v>167</v>
      </c>
      <c r="C643" s="216" t="s">
        <v>260</v>
      </c>
      <c r="D643" s="216" t="s">
        <v>260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>
      <c r="A644" t="s">
        <v>143</v>
      </c>
      <c r="B644" t="s">
        <v>167</v>
      </c>
      <c r="C644" s="216" t="s">
        <v>260</v>
      </c>
      <c r="D644" s="216" t="s">
        <v>260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>
      <c r="A645" t="s">
        <v>143</v>
      </c>
      <c r="B645" t="s">
        <v>167</v>
      </c>
      <c r="C645" s="216" t="s">
        <v>260</v>
      </c>
      <c r="D645" s="216" t="s">
        <v>260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>
      <c r="A646" t="s">
        <v>143</v>
      </c>
      <c r="B646" t="s">
        <v>167</v>
      </c>
      <c r="C646" s="216" t="s">
        <v>260</v>
      </c>
      <c r="D646" s="216" t="s">
        <v>260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>
      <c r="A647" t="s">
        <v>143</v>
      </c>
      <c r="B647" t="s">
        <v>167</v>
      </c>
      <c r="C647" s="216" t="s">
        <v>260</v>
      </c>
      <c r="D647" s="216" t="s">
        <v>260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>
      <c r="A648" t="s">
        <v>143</v>
      </c>
      <c r="B648" t="s">
        <v>167</v>
      </c>
      <c r="C648" s="216" t="s">
        <v>260</v>
      </c>
      <c r="D648" s="216" t="s">
        <v>260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>
      <c r="A649" t="s">
        <v>143</v>
      </c>
      <c r="B649" t="s">
        <v>167</v>
      </c>
      <c r="C649" s="216" t="s">
        <v>260</v>
      </c>
      <c r="D649" s="216" t="s">
        <v>260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>
      <c r="A650" t="s">
        <v>143</v>
      </c>
      <c r="B650" t="s">
        <v>167</v>
      </c>
      <c r="C650" s="216" t="s">
        <v>260</v>
      </c>
      <c r="D650" s="216" t="s">
        <v>260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>
      <c r="A651" t="s">
        <v>143</v>
      </c>
      <c r="B651" t="s">
        <v>167</v>
      </c>
      <c r="C651" s="216" t="s">
        <v>260</v>
      </c>
      <c r="D651" s="216" t="s">
        <v>260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>
      <c r="A652" t="s">
        <v>143</v>
      </c>
      <c r="B652" t="s">
        <v>167</v>
      </c>
      <c r="C652" s="216" t="s">
        <v>260</v>
      </c>
      <c r="D652" s="216" t="s">
        <v>260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>
      <c r="A653" t="s">
        <v>143</v>
      </c>
      <c r="B653" t="s">
        <v>167</v>
      </c>
      <c r="C653" s="216" t="s">
        <v>260</v>
      </c>
      <c r="D653" s="216" t="s">
        <v>260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>
      <c r="A654" t="s">
        <v>143</v>
      </c>
      <c r="B654" t="s">
        <v>167</v>
      </c>
      <c r="C654" s="216" t="s">
        <v>260</v>
      </c>
      <c r="D654" s="216" t="s">
        <v>260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>
      <c r="A655" t="s">
        <v>143</v>
      </c>
      <c r="B655" t="s">
        <v>167</v>
      </c>
      <c r="C655" s="216" t="s">
        <v>260</v>
      </c>
      <c r="D655" s="216" t="s">
        <v>260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>
      <c r="A656" t="s">
        <v>143</v>
      </c>
      <c r="B656" t="s">
        <v>167</v>
      </c>
      <c r="C656" s="216" t="s">
        <v>260</v>
      </c>
      <c r="D656" s="216" t="s">
        <v>260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>
      <c r="A657" t="s">
        <v>143</v>
      </c>
      <c r="B657" t="s">
        <v>167</v>
      </c>
      <c r="C657" s="216" t="s">
        <v>260</v>
      </c>
      <c r="D657" s="216" t="s">
        <v>260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>
      <c r="A658" t="s">
        <v>143</v>
      </c>
      <c r="B658" t="s">
        <v>167</v>
      </c>
      <c r="C658" s="216" t="s">
        <v>260</v>
      </c>
      <c r="D658" s="216" t="s">
        <v>260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>
      <c r="A659" t="s">
        <v>143</v>
      </c>
      <c r="B659" t="s">
        <v>167</v>
      </c>
      <c r="C659" s="216" t="s">
        <v>260</v>
      </c>
      <c r="D659" s="216" t="s">
        <v>260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>
      <c r="A660" t="s">
        <v>143</v>
      </c>
      <c r="B660" t="s">
        <v>167</v>
      </c>
      <c r="C660" s="216" t="s">
        <v>260</v>
      </c>
      <c r="D660" s="216" t="s">
        <v>260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>
      <c r="A661" t="s">
        <v>143</v>
      </c>
      <c r="B661" t="s">
        <v>167</v>
      </c>
      <c r="C661" s="216" t="s">
        <v>260</v>
      </c>
      <c r="D661" s="216" t="s">
        <v>260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>
      <c r="A662" t="s">
        <v>143</v>
      </c>
      <c r="B662" t="s">
        <v>167</v>
      </c>
      <c r="C662" s="216" t="s">
        <v>260</v>
      </c>
      <c r="D662" s="216" t="s">
        <v>260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>
      <c r="A663" t="s">
        <v>143</v>
      </c>
      <c r="B663" t="s">
        <v>167</v>
      </c>
      <c r="C663" s="216" t="s">
        <v>260</v>
      </c>
      <c r="D663" s="216" t="s">
        <v>260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>
      <c r="A664" t="s">
        <v>143</v>
      </c>
      <c r="B664" t="s">
        <v>167</v>
      </c>
      <c r="C664" s="216" t="s">
        <v>260</v>
      </c>
      <c r="D664" s="216" t="s">
        <v>260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>
      <c r="A665" t="s">
        <v>143</v>
      </c>
      <c r="B665" t="s">
        <v>167</v>
      </c>
      <c r="C665" s="216" t="s">
        <v>260</v>
      </c>
      <c r="D665" s="216" t="s">
        <v>260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>
      <c r="A666" t="s">
        <v>143</v>
      </c>
      <c r="B666" t="s">
        <v>167</v>
      </c>
      <c r="C666" s="216" t="s">
        <v>260</v>
      </c>
      <c r="D666" s="216" t="s">
        <v>260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>
      <c r="A667" t="s">
        <v>143</v>
      </c>
      <c r="B667" t="s">
        <v>167</v>
      </c>
      <c r="C667" s="216" t="s">
        <v>260</v>
      </c>
      <c r="D667" s="216" t="s">
        <v>260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>
      <c r="A668" t="s">
        <v>143</v>
      </c>
      <c r="B668" t="s">
        <v>167</v>
      </c>
      <c r="C668" s="216" t="s">
        <v>260</v>
      </c>
      <c r="D668" s="216" t="s">
        <v>260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>
      <c r="A669" t="s">
        <v>143</v>
      </c>
      <c r="B669" t="s">
        <v>167</v>
      </c>
      <c r="C669" s="216" t="s">
        <v>260</v>
      </c>
      <c r="D669" s="216" t="s">
        <v>260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>
      <c r="A670" t="s">
        <v>143</v>
      </c>
      <c r="B670" t="s">
        <v>167</v>
      </c>
      <c r="C670" s="216" t="s">
        <v>260</v>
      </c>
      <c r="D670" s="216" t="s">
        <v>260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>
      <c r="A671" t="s">
        <v>143</v>
      </c>
      <c r="B671" t="s">
        <v>167</v>
      </c>
      <c r="C671" s="216" t="s">
        <v>260</v>
      </c>
      <c r="D671" s="216" t="s">
        <v>260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>
      <c r="A672" t="s">
        <v>143</v>
      </c>
      <c r="B672" t="s">
        <v>167</v>
      </c>
      <c r="C672" s="216" t="s">
        <v>260</v>
      </c>
      <c r="D672" s="216" t="s">
        <v>260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>
      <c r="A673" t="s">
        <v>143</v>
      </c>
      <c r="B673" t="s">
        <v>167</v>
      </c>
      <c r="C673" s="216" t="s">
        <v>260</v>
      </c>
      <c r="D673" s="216" t="s">
        <v>260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>
      <c r="A674" t="s">
        <v>143</v>
      </c>
      <c r="B674" t="s">
        <v>167</v>
      </c>
      <c r="C674" s="216" t="s">
        <v>260</v>
      </c>
      <c r="D674" s="216" t="s">
        <v>260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>
      <c r="A675" t="s">
        <v>143</v>
      </c>
      <c r="B675" t="s">
        <v>167</v>
      </c>
      <c r="C675" s="216" t="s">
        <v>260</v>
      </c>
      <c r="D675" s="216" t="s">
        <v>260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>
      <c r="A676" t="s">
        <v>143</v>
      </c>
      <c r="B676" t="s">
        <v>167</v>
      </c>
      <c r="C676" s="216" t="s">
        <v>260</v>
      </c>
      <c r="D676" s="216" t="s">
        <v>260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>
      <c r="A677" t="s">
        <v>143</v>
      </c>
      <c r="B677" t="s">
        <v>167</v>
      </c>
      <c r="C677" s="216" t="s">
        <v>260</v>
      </c>
      <c r="D677" s="216" t="s">
        <v>260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>
      <c r="A678" t="s">
        <v>143</v>
      </c>
      <c r="B678" t="s">
        <v>167</v>
      </c>
      <c r="C678" s="216" t="s">
        <v>260</v>
      </c>
      <c r="D678" s="216" t="s">
        <v>260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>
      <c r="A679" t="s">
        <v>143</v>
      </c>
      <c r="B679" t="s">
        <v>167</v>
      </c>
      <c r="C679" s="216" t="s">
        <v>260</v>
      </c>
      <c r="D679" s="216" t="s">
        <v>260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>
      <c r="A680" t="s">
        <v>143</v>
      </c>
      <c r="B680" t="s">
        <v>167</v>
      </c>
      <c r="C680" s="216" t="s">
        <v>260</v>
      </c>
      <c r="D680" s="216" t="s">
        <v>260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>
      <c r="A681" t="s">
        <v>143</v>
      </c>
      <c r="B681" t="s">
        <v>167</v>
      </c>
      <c r="C681" s="216" t="s">
        <v>260</v>
      </c>
      <c r="D681" s="216" t="s">
        <v>260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>
      <c r="A682" t="s">
        <v>143</v>
      </c>
      <c r="B682" t="s">
        <v>167</v>
      </c>
      <c r="C682" s="216" t="s">
        <v>260</v>
      </c>
      <c r="D682" s="216" t="s">
        <v>260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>
      <c r="A683" t="s">
        <v>143</v>
      </c>
      <c r="B683" t="s">
        <v>167</v>
      </c>
      <c r="C683" s="216" t="s">
        <v>260</v>
      </c>
      <c r="D683" s="216" t="s">
        <v>260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>
      <c r="A684" t="s">
        <v>143</v>
      </c>
      <c r="B684" t="s">
        <v>167</v>
      </c>
      <c r="C684" s="216" t="s">
        <v>260</v>
      </c>
      <c r="D684" s="216" t="s">
        <v>260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>
      <c r="A685" t="s">
        <v>143</v>
      </c>
      <c r="B685" t="s">
        <v>167</v>
      </c>
      <c r="C685" s="216" t="s">
        <v>260</v>
      </c>
      <c r="D685" s="216" t="s">
        <v>260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>
      <c r="A686" t="s">
        <v>143</v>
      </c>
      <c r="B686" t="s">
        <v>167</v>
      </c>
      <c r="C686" s="216" t="s">
        <v>260</v>
      </c>
      <c r="D686" s="216" t="s">
        <v>260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>
      <c r="A687" t="s">
        <v>143</v>
      </c>
      <c r="B687" t="s">
        <v>167</v>
      </c>
      <c r="C687" s="216" t="s">
        <v>260</v>
      </c>
      <c r="D687" s="216" t="s">
        <v>260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>
      <c r="A688" t="s">
        <v>143</v>
      </c>
      <c r="B688" t="s">
        <v>167</v>
      </c>
      <c r="C688" s="216" t="s">
        <v>260</v>
      </c>
      <c r="D688" s="216" t="s">
        <v>260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>
      <c r="A689" t="s">
        <v>143</v>
      </c>
      <c r="B689" t="s">
        <v>167</v>
      </c>
      <c r="C689" s="216" t="s">
        <v>260</v>
      </c>
      <c r="D689" s="216" t="s">
        <v>260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>
      <c r="A690" t="s">
        <v>143</v>
      </c>
      <c r="B690" t="s">
        <v>167</v>
      </c>
      <c r="C690" s="216" t="s">
        <v>260</v>
      </c>
      <c r="D690" s="216" t="s">
        <v>260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>
      <c r="A691" t="s">
        <v>143</v>
      </c>
      <c r="B691" t="s">
        <v>167</v>
      </c>
      <c r="C691" s="216" t="s">
        <v>260</v>
      </c>
      <c r="D691" s="216" t="s">
        <v>260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>
      <c r="A692" t="s">
        <v>143</v>
      </c>
      <c r="B692" t="s">
        <v>167</v>
      </c>
      <c r="C692" s="216" t="s">
        <v>260</v>
      </c>
      <c r="D692" s="216" t="s">
        <v>260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>
      <c r="A693" t="s">
        <v>143</v>
      </c>
      <c r="B693" t="s">
        <v>167</v>
      </c>
      <c r="C693" s="216" t="s">
        <v>260</v>
      </c>
      <c r="D693" s="216" t="s">
        <v>260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>
      <c r="A694" t="s">
        <v>143</v>
      </c>
      <c r="B694" t="s">
        <v>167</v>
      </c>
      <c r="C694" s="216" t="s">
        <v>260</v>
      </c>
      <c r="D694" s="216" t="s">
        <v>260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>
      <c r="A695" t="s">
        <v>143</v>
      </c>
      <c r="B695" t="s">
        <v>167</v>
      </c>
      <c r="C695" s="216" t="s">
        <v>260</v>
      </c>
      <c r="D695" s="216" t="s">
        <v>260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>
      <c r="A696" t="s">
        <v>143</v>
      </c>
      <c r="B696" t="s">
        <v>167</v>
      </c>
      <c r="C696" s="216" t="s">
        <v>260</v>
      </c>
      <c r="D696" s="216" t="s">
        <v>260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>
      <c r="A697" t="s">
        <v>143</v>
      </c>
      <c r="B697" t="s">
        <v>167</v>
      </c>
      <c r="C697" s="216" t="s">
        <v>260</v>
      </c>
      <c r="D697" s="216" t="s">
        <v>260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>
      <c r="A698" t="s">
        <v>143</v>
      </c>
      <c r="B698" t="s">
        <v>167</v>
      </c>
      <c r="C698" s="216" t="s">
        <v>260</v>
      </c>
      <c r="D698" s="216" t="s">
        <v>260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>
      <c r="A699" t="s">
        <v>143</v>
      </c>
      <c r="B699" t="s">
        <v>167</v>
      </c>
      <c r="C699" s="216" t="s">
        <v>260</v>
      </c>
      <c r="D699" s="216" t="s">
        <v>260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>
      <c r="A700" t="s">
        <v>143</v>
      </c>
      <c r="B700" t="s">
        <v>167</v>
      </c>
      <c r="C700" s="216" t="s">
        <v>260</v>
      </c>
      <c r="D700" s="216" t="s">
        <v>260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>
      <c r="A701" t="s">
        <v>143</v>
      </c>
      <c r="B701" t="s">
        <v>167</v>
      </c>
      <c r="C701" s="216" t="s">
        <v>260</v>
      </c>
      <c r="D701" s="216" t="s">
        <v>260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>
      <c r="A702" t="s">
        <v>143</v>
      </c>
      <c r="B702" t="s">
        <v>167</v>
      </c>
      <c r="C702" s="216" t="s">
        <v>260</v>
      </c>
      <c r="D702" s="216" t="s">
        <v>260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>
      <c r="A703" t="s">
        <v>143</v>
      </c>
      <c r="B703" t="s">
        <v>167</v>
      </c>
      <c r="C703" s="216" t="s">
        <v>260</v>
      </c>
      <c r="D703" s="216" t="s">
        <v>260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>
      <c r="A704" t="s">
        <v>143</v>
      </c>
      <c r="B704" t="s">
        <v>167</v>
      </c>
      <c r="C704" s="216" t="s">
        <v>260</v>
      </c>
      <c r="D704" s="216" t="s">
        <v>260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>
      <c r="A705" t="s">
        <v>143</v>
      </c>
      <c r="B705" t="s">
        <v>167</v>
      </c>
      <c r="C705" s="216" t="s">
        <v>260</v>
      </c>
      <c r="D705" s="216" t="s">
        <v>260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>
      <c r="A706" t="s">
        <v>143</v>
      </c>
      <c r="B706" t="s">
        <v>167</v>
      </c>
      <c r="C706" s="216" t="s">
        <v>260</v>
      </c>
      <c r="D706" s="216" t="s">
        <v>260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>
      <c r="A707" t="s">
        <v>143</v>
      </c>
      <c r="B707" t="s">
        <v>167</v>
      </c>
      <c r="C707" s="216" t="s">
        <v>260</v>
      </c>
      <c r="D707" s="216" t="s">
        <v>260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>
      <c r="A708" t="s">
        <v>143</v>
      </c>
      <c r="B708" t="s">
        <v>167</v>
      </c>
      <c r="C708" s="216" t="s">
        <v>260</v>
      </c>
      <c r="D708" s="216" t="s">
        <v>260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>
      <c r="A709" t="s">
        <v>143</v>
      </c>
      <c r="B709" t="s">
        <v>167</v>
      </c>
      <c r="C709" s="216" t="s">
        <v>260</v>
      </c>
      <c r="D709" s="216" t="s">
        <v>260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>
      <c r="A710" t="s">
        <v>143</v>
      </c>
      <c r="B710" t="s">
        <v>167</v>
      </c>
      <c r="C710" s="216" t="s">
        <v>260</v>
      </c>
      <c r="D710" s="216" t="s">
        <v>260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>
      <c r="A711" t="s">
        <v>143</v>
      </c>
      <c r="B711" t="s">
        <v>167</v>
      </c>
      <c r="C711" s="216" t="s">
        <v>260</v>
      </c>
      <c r="D711" s="216" t="s">
        <v>260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>
      <c r="A712" t="s">
        <v>143</v>
      </c>
      <c r="B712" t="s">
        <v>167</v>
      </c>
      <c r="C712" s="216" t="s">
        <v>260</v>
      </c>
      <c r="D712" s="216" t="s">
        <v>260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>
      <c r="A713" t="s">
        <v>143</v>
      </c>
      <c r="B713" t="s">
        <v>167</v>
      </c>
      <c r="C713" s="216" t="s">
        <v>260</v>
      </c>
      <c r="D713" s="216" t="s">
        <v>260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>
      <c r="A714" t="s">
        <v>143</v>
      </c>
      <c r="B714" t="s">
        <v>167</v>
      </c>
      <c r="C714" s="216" t="s">
        <v>260</v>
      </c>
      <c r="D714" s="216" t="s">
        <v>260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>
      <c r="A715" t="s">
        <v>143</v>
      </c>
      <c r="B715" t="s">
        <v>167</v>
      </c>
      <c r="C715" s="216" t="s">
        <v>260</v>
      </c>
      <c r="D715" s="216" t="s">
        <v>260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>
      <c r="A716" t="s">
        <v>143</v>
      </c>
      <c r="B716" t="s">
        <v>167</v>
      </c>
      <c r="C716" s="216" t="s">
        <v>260</v>
      </c>
      <c r="D716" s="216" t="s">
        <v>260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>
      <c r="A717" t="s">
        <v>143</v>
      </c>
      <c r="B717" t="s">
        <v>167</v>
      </c>
      <c r="C717" s="216" t="s">
        <v>260</v>
      </c>
      <c r="D717" s="216" t="s">
        <v>260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>
      <c r="A718" t="s">
        <v>143</v>
      </c>
      <c r="B718" t="s">
        <v>167</v>
      </c>
      <c r="C718" s="216" t="s">
        <v>260</v>
      </c>
      <c r="D718" s="216" t="s">
        <v>260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>
      <c r="A719" t="s">
        <v>143</v>
      </c>
      <c r="B719" t="s">
        <v>167</v>
      </c>
      <c r="C719" s="216" t="s">
        <v>260</v>
      </c>
      <c r="D719" s="216" t="s">
        <v>260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>
      <c r="A720" t="s">
        <v>143</v>
      </c>
      <c r="B720" t="s">
        <v>167</v>
      </c>
      <c r="C720" s="216" t="s">
        <v>260</v>
      </c>
      <c r="D720" s="216" t="s">
        <v>260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>
      <c r="A721" t="s">
        <v>143</v>
      </c>
      <c r="B721" t="s">
        <v>167</v>
      </c>
      <c r="C721" s="216" t="s">
        <v>260</v>
      </c>
      <c r="D721" s="216" t="s">
        <v>260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>
      <c r="A722" t="s">
        <v>143</v>
      </c>
      <c r="B722" t="s">
        <v>167</v>
      </c>
      <c r="C722" s="216" t="s">
        <v>260</v>
      </c>
      <c r="D722" s="216" t="s">
        <v>260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>
      <c r="A723" t="s">
        <v>143</v>
      </c>
      <c r="B723" t="s">
        <v>167</v>
      </c>
      <c r="C723" s="216" t="s">
        <v>260</v>
      </c>
      <c r="D723" s="216" t="s">
        <v>260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>
      <c r="A724" t="s">
        <v>143</v>
      </c>
      <c r="B724" t="s">
        <v>167</v>
      </c>
      <c r="C724" s="216" t="s">
        <v>260</v>
      </c>
      <c r="D724" s="216" t="s">
        <v>260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>
      <c r="A725" t="s">
        <v>143</v>
      </c>
      <c r="B725" t="s">
        <v>167</v>
      </c>
      <c r="C725" s="216" t="s">
        <v>260</v>
      </c>
      <c r="D725" s="216" t="s">
        <v>260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>
      <c r="A726" t="s">
        <v>143</v>
      </c>
      <c r="B726" t="s">
        <v>167</v>
      </c>
      <c r="C726" s="216" t="s">
        <v>260</v>
      </c>
      <c r="D726" s="216" t="s">
        <v>260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>
      <c r="A727" t="s">
        <v>143</v>
      </c>
      <c r="B727" t="s">
        <v>167</v>
      </c>
      <c r="C727" s="216" t="s">
        <v>260</v>
      </c>
      <c r="D727" s="216" t="s">
        <v>260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>
      <c r="A728" t="s">
        <v>143</v>
      </c>
      <c r="B728" t="s">
        <v>167</v>
      </c>
      <c r="C728" s="216" t="s">
        <v>260</v>
      </c>
      <c r="D728" s="216" t="s">
        <v>260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>
      <c r="A729" t="s">
        <v>143</v>
      </c>
      <c r="B729" t="s">
        <v>167</v>
      </c>
      <c r="C729" s="216" t="s">
        <v>260</v>
      </c>
      <c r="D729" s="216" t="s">
        <v>260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>
      <c r="A730" t="s">
        <v>143</v>
      </c>
      <c r="B730" t="s">
        <v>167</v>
      </c>
      <c r="C730" s="216" t="s">
        <v>260</v>
      </c>
      <c r="D730" s="216" t="s">
        <v>260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>
      <c r="A731" t="s">
        <v>143</v>
      </c>
      <c r="B731" t="s">
        <v>167</v>
      </c>
      <c r="C731" s="216" t="s">
        <v>260</v>
      </c>
      <c r="D731" s="216" t="s">
        <v>260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>
      <c r="A732" t="s">
        <v>143</v>
      </c>
      <c r="B732" t="s">
        <v>167</v>
      </c>
      <c r="C732" s="216" t="s">
        <v>260</v>
      </c>
      <c r="D732" s="216" t="s">
        <v>260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>
      <c r="A733" t="s">
        <v>143</v>
      </c>
      <c r="B733" t="s">
        <v>167</v>
      </c>
      <c r="C733" s="216" t="s">
        <v>260</v>
      </c>
      <c r="D733" s="216" t="s">
        <v>260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>
      <c r="A734" t="s">
        <v>143</v>
      </c>
      <c r="B734" t="s">
        <v>167</v>
      </c>
      <c r="C734" s="216" t="s">
        <v>260</v>
      </c>
      <c r="D734" s="216" t="s">
        <v>260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>
      <c r="A735" t="s">
        <v>143</v>
      </c>
      <c r="B735" t="s">
        <v>167</v>
      </c>
      <c r="C735" s="216" t="s">
        <v>260</v>
      </c>
      <c r="D735" s="216" t="s">
        <v>260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>
      <c r="A736" t="s">
        <v>143</v>
      </c>
      <c r="B736" t="s">
        <v>167</v>
      </c>
      <c r="C736" s="216" t="s">
        <v>260</v>
      </c>
      <c r="D736" s="216" t="s">
        <v>260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>
      <c r="A737" t="s">
        <v>143</v>
      </c>
      <c r="B737" t="s">
        <v>167</v>
      </c>
      <c r="C737" s="216" t="s">
        <v>260</v>
      </c>
      <c r="D737" s="216" t="s">
        <v>260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>
      <c r="A738" t="s">
        <v>143</v>
      </c>
      <c r="B738" t="s">
        <v>167</v>
      </c>
      <c r="C738" s="216" t="s">
        <v>260</v>
      </c>
      <c r="D738" s="216" t="s">
        <v>260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>
      <c r="A739" t="s">
        <v>143</v>
      </c>
      <c r="B739" t="s">
        <v>167</v>
      </c>
      <c r="C739" s="216" t="s">
        <v>260</v>
      </c>
      <c r="D739" s="216" t="s">
        <v>260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>
      <c r="A740" t="s">
        <v>143</v>
      </c>
      <c r="B740" t="s">
        <v>167</v>
      </c>
      <c r="C740" s="216" t="s">
        <v>260</v>
      </c>
      <c r="D740" s="216" t="s">
        <v>260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>
      <c r="A741" t="s">
        <v>143</v>
      </c>
      <c r="B741" t="s">
        <v>167</v>
      </c>
      <c r="C741" s="216" t="s">
        <v>260</v>
      </c>
      <c r="D741" s="216" t="s">
        <v>260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>
      <c r="A742" t="s">
        <v>143</v>
      </c>
      <c r="B742" t="s">
        <v>167</v>
      </c>
      <c r="C742" s="216" t="s">
        <v>260</v>
      </c>
      <c r="D742" s="216" t="s">
        <v>260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>
      <c r="A743" t="s">
        <v>143</v>
      </c>
      <c r="B743" t="s">
        <v>167</v>
      </c>
      <c r="C743" s="216" t="s">
        <v>260</v>
      </c>
      <c r="D743" s="216" t="s">
        <v>260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>
      <c r="A744" t="s">
        <v>143</v>
      </c>
      <c r="B744" t="s">
        <v>167</v>
      </c>
      <c r="C744" s="216" t="s">
        <v>260</v>
      </c>
      <c r="D744" s="216" t="s">
        <v>260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>
      <c r="A745" t="s">
        <v>143</v>
      </c>
      <c r="B745" t="s">
        <v>167</v>
      </c>
      <c r="C745" s="216" t="s">
        <v>260</v>
      </c>
      <c r="D745" s="216" t="s">
        <v>260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>
      <c r="A746" t="s">
        <v>143</v>
      </c>
      <c r="B746" t="s">
        <v>167</v>
      </c>
      <c r="C746" s="216" t="s">
        <v>260</v>
      </c>
      <c r="D746" s="216" t="s">
        <v>260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>
      <c r="A747" t="s">
        <v>143</v>
      </c>
      <c r="B747" t="s">
        <v>167</v>
      </c>
      <c r="C747" s="216" t="s">
        <v>260</v>
      </c>
      <c r="D747" s="216" t="s">
        <v>260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>
      <c r="A748" t="s">
        <v>143</v>
      </c>
      <c r="B748" t="s">
        <v>167</v>
      </c>
      <c r="C748" s="216" t="s">
        <v>260</v>
      </c>
      <c r="D748" s="216" t="s">
        <v>260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>
      <c r="A749" t="s">
        <v>143</v>
      </c>
      <c r="B749" t="s">
        <v>167</v>
      </c>
      <c r="C749" s="216" t="s">
        <v>260</v>
      </c>
      <c r="D749" s="216" t="s">
        <v>260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>
      <c r="A750" t="s">
        <v>143</v>
      </c>
      <c r="B750" t="s">
        <v>167</v>
      </c>
      <c r="C750" s="216" t="s">
        <v>260</v>
      </c>
      <c r="D750" s="216" t="s">
        <v>260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>
      <c r="A751" t="s">
        <v>143</v>
      </c>
      <c r="B751" t="s">
        <v>167</v>
      </c>
      <c r="C751" s="216" t="s">
        <v>260</v>
      </c>
      <c r="D751" s="216" t="s">
        <v>260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>
      <c r="A752" t="s">
        <v>143</v>
      </c>
      <c r="B752" t="s">
        <v>167</v>
      </c>
      <c r="C752" s="216" t="s">
        <v>260</v>
      </c>
      <c r="D752" s="216" t="s">
        <v>260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>
      <c r="A753" t="s">
        <v>143</v>
      </c>
      <c r="B753" t="s">
        <v>167</v>
      </c>
      <c r="C753" s="216" t="s">
        <v>260</v>
      </c>
      <c r="D753" s="216" t="s">
        <v>260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>
      <c r="A754" t="s">
        <v>143</v>
      </c>
      <c r="B754" t="s">
        <v>167</v>
      </c>
      <c r="C754" s="216" t="s">
        <v>260</v>
      </c>
      <c r="D754" s="216" t="s">
        <v>260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>
      <c r="A755" t="s">
        <v>143</v>
      </c>
      <c r="B755" t="s">
        <v>167</v>
      </c>
      <c r="C755" s="216" t="s">
        <v>260</v>
      </c>
      <c r="D755" s="216" t="s">
        <v>260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>
      <c r="A756" t="s">
        <v>143</v>
      </c>
      <c r="B756" t="s">
        <v>167</v>
      </c>
      <c r="C756" s="216" t="s">
        <v>260</v>
      </c>
      <c r="D756" s="216" t="s">
        <v>260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>
      <c r="A757" t="s">
        <v>143</v>
      </c>
      <c r="B757" t="s">
        <v>167</v>
      </c>
      <c r="C757" s="216" t="s">
        <v>260</v>
      </c>
      <c r="D757" s="216" t="s">
        <v>260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>
      <c r="A758" t="s">
        <v>143</v>
      </c>
      <c r="B758" t="s">
        <v>167</v>
      </c>
      <c r="C758" s="216" t="s">
        <v>260</v>
      </c>
      <c r="D758" s="216" t="s">
        <v>260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>
      <c r="A759" t="s">
        <v>143</v>
      </c>
      <c r="B759" t="s">
        <v>167</v>
      </c>
      <c r="C759" s="216" t="s">
        <v>260</v>
      </c>
      <c r="D759" s="216" t="s">
        <v>260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>
      <c r="A760" t="s">
        <v>143</v>
      </c>
      <c r="B760" t="s">
        <v>167</v>
      </c>
      <c r="C760" s="216" t="s">
        <v>260</v>
      </c>
      <c r="D760" s="216" t="s">
        <v>260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>
      <c r="A761" t="s">
        <v>143</v>
      </c>
      <c r="B761" t="s">
        <v>167</v>
      </c>
      <c r="C761" s="216" t="s">
        <v>260</v>
      </c>
      <c r="D761" s="216" t="s">
        <v>260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>
      <c r="A762" t="s">
        <v>143</v>
      </c>
      <c r="B762" t="s">
        <v>167</v>
      </c>
      <c r="C762" s="216" t="s">
        <v>260</v>
      </c>
      <c r="D762" s="216" t="s">
        <v>260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>
      <c r="A763" t="s">
        <v>143</v>
      </c>
      <c r="B763" t="s">
        <v>167</v>
      </c>
      <c r="C763" s="216" t="s">
        <v>260</v>
      </c>
      <c r="D763" s="216" t="s">
        <v>260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>
      <c r="A764" t="s">
        <v>143</v>
      </c>
      <c r="B764" t="s">
        <v>167</v>
      </c>
      <c r="C764" s="216" t="s">
        <v>260</v>
      </c>
      <c r="D764" s="216" t="s">
        <v>260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>
      <c r="A765" t="s">
        <v>143</v>
      </c>
      <c r="B765" t="s">
        <v>167</v>
      </c>
      <c r="C765" s="216" t="s">
        <v>260</v>
      </c>
      <c r="D765" s="216" t="s">
        <v>260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>
      <c r="A766" t="s">
        <v>143</v>
      </c>
      <c r="B766" t="s">
        <v>167</v>
      </c>
      <c r="C766" s="216" t="s">
        <v>260</v>
      </c>
      <c r="D766" s="216" t="s">
        <v>260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>
      <c r="A767" t="s">
        <v>143</v>
      </c>
      <c r="B767" t="s">
        <v>167</v>
      </c>
      <c r="C767" s="216" t="s">
        <v>260</v>
      </c>
      <c r="D767" s="216" t="s">
        <v>260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>
      <c r="A768" t="s">
        <v>143</v>
      </c>
      <c r="B768" t="s">
        <v>167</v>
      </c>
      <c r="C768" s="216" t="s">
        <v>260</v>
      </c>
      <c r="D768" s="216" t="s">
        <v>260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>
      <c r="A769" t="s">
        <v>143</v>
      </c>
      <c r="B769" t="s">
        <v>167</v>
      </c>
      <c r="C769" s="216" t="s">
        <v>260</v>
      </c>
      <c r="D769" s="216" t="s">
        <v>260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>
      <c r="A770" t="s">
        <v>143</v>
      </c>
      <c r="B770" t="s">
        <v>167</v>
      </c>
      <c r="C770" s="216" t="s">
        <v>260</v>
      </c>
      <c r="D770" s="216" t="s">
        <v>260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>
      <c r="A771" t="s">
        <v>143</v>
      </c>
      <c r="B771" t="s">
        <v>167</v>
      </c>
      <c r="C771" s="216" t="s">
        <v>260</v>
      </c>
      <c r="D771" s="216" t="s">
        <v>260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>
      <c r="A772" t="s">
        <v>143</v>
      </c>
      <c r="B772" t="s">
        <v>167</v>
      </c>
      <c r="C772" s="216" t="s">
        <v>260</v>
      </c>
      <c r="D772" s="216" t="s">
        <v>260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>
      <c r="A773" t="s">
        <v>143</v>
      </c>
      <c r="B773" t="s">
        <v>167</v>
      </c>
      <c r="C773" s="216" t="s">
        <v>260</v>
      </c>
      <c r="D773" s="216" t="s">
        <v>260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>
      <c r="A774" t="s">
        <v>143</v>
      </c>
      <c r="B774" t="s">
        <v>167</v>
      </c>
      <c r="C774" s="216" t="s">
        <v>260</v>
      </c>
      <c r="D774" s="216" t="s">
        <v>260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>
      <c r="A775" t="s">
        <v>143</v>
      </c>
      <c r="B775" t="s">
        <v>167</v>
      </c>
      <c r="C775" s="216" t="s">
        <v>260</v>
      </c>
      <c r="D775" s="216" t="s">
        <v>260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>
      <c r="A776" t="s">
        <v>143</v>
      </c>
      <c r="B776" t="s">
        <v>167</v>
      </c>
      <c r="C776" s="216" t="s">
        <v>260</v>
      </c>
      <c r="D776" s="216" t="s">
        <v>260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>
      <c r="A777" t="s">
        <v>143</v>
      </c>
      <c r="B777" t="s">
        <v>167</v>
      </c>
      <c r="C777" s="216" t="s">
        <v>260</v>
      </c>
      <c r="D777" s="216" t="s">
        <v>260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>
      <c r="A778" t="s">
        <v>143</v>
      </c>
      <c r="B778" t="s">
        <v>167</v>
      </c>
      <c r="C778" s="216" t="s">
        <v>260</v>
      </c>
      <c r="D778" s="216" t="s">
        <v>260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>
      <c r="A779" t="s">
        <v>143</v>
      </c>
      <c r="B779" t="s">
        <v>167</v>
      </c>
      <c r="C779" s="216" t="s">
        <v>260</v>
      </c>
      <c r="D779" s="216" t="s">
        <v>260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>
      <c r="A780" t="s">
        <v>143</v>
      </c>
      <c r="B780" t="s">
        <v>167</v>
      </c>
      <c r="C780" s="216" t="s">
        <v>260</v>
      </c>
      <c r="D780" s="216" t="s">
        <v>260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>
      <c r="A781" t="s">
        <v>143</v>
      </c>
      <c r="B781" t="s">
        <v>167</v>
      </c>
      <c r="C781" s="216" t="s">
        <v>260</v>
      </c>
      <c r="D781" s="216" t="s">
        <v>260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>
      <c r="A782" t="s">
        <v>143</v>
      </c>
      <c r="B782" t="s">
        <v>167</v>
      </c>
      <c r="C782" s="216" t="s">
        <v>260</v>
      </c>
      <c r="D782" s="216" t="s">
        <v>260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>
      <c r="A783" t="s">
        <v>143</v>
      </c>
      <c r="B783" t="s">
        <v>167</v>
      </c>
      <c r="C783" s="216" t="s">
        <v>260</v>
      </c>
      <c r="D783" s="216" t="s">
        <v>260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>
      <c r="A784" t="s">
        <v>143</v>
      </c>
      <c r="B784" t="s">
        <v>167</v>
      </c>
      <c r="C784" s="216" t="s">
        <v>260</v>
      </c>
      <c r="D784" s="216" t="s">
        <v>260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>
      <c r="A785" t="s">
        <v>143</v>
      </c>
      <c r="B785" t="s">
        <v>167</v>
      </c>
      <c r="C785" s="216" t="s">
        <v>260</v>
      </c>
      <c r="D785" s="216" t="s">
        <v>260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>
      <c r="A786" t="s">
        <v>143</v>
      </c>
      <c r="B786" t="s">
        <v>167</v>
      </c>
      <c r="C786" s="216" t="s">
        <v>260</v>
      </c>
      <c r="D786" s="216" t="s">
        <v>260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>
      <c r="A787" t="s">
        <v>143</v>
      </c>
      <c r="B787" t="s">
        <v>167</v>
      </c>
      <c r="C787" s="216" t="s">
        <v>260</v>
      </c>
      <c r="D787" s="216" t="s">
        <v>260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>
      <c r="A788" t="s">
        <v>143</v>
      </c>
      <c r="B788" t="s">
        <v>167</v>
      </c>
      <c r="C788" s="216" t="s">
        <v>260</v>
      </c>
      <c r="D788" s="216" t="s">
        <v>260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>
      <c r="A789" t="s">
        <v>143</v>
      </c>
      <c r="B789" t="s">
        <v>167</v>
      </c>
      <c r="C789" s="216" t="s">
        <v>260</v>
      </c>
      <c r="D789" s="216" t="s">
        <v>260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>
      <c r="A790" t="s">
        <v>143</v>
      </c>
      <c r="B790" t="s">
        <v>167</v>
      </c>
      <c r="C790" s="216" t="s">
        <v>260</v>
      </c>
      <c r="D790" s="216" t="s">
        <v>260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>
      <c r="A791" t="s">
        <v>143</v>
      </c>
      <c r="B791" t="s">
        <v>167</v>
      </c>
      <c r="C791" s="216" t="s">
        <v>260</v>
      </c>
      <c r="D791" s="216" t="s">
        <v>260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>
      <c r="A792" t="s">
        <v>143</v>
      </c>
      <c r="B792" t="s">
        <v>167</v>
      </c>
      <c r="C792" s="216" t="s">
        <v>260</v>
      </c>
      <c r="D792" s="216" t="s">
        <v>260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>
      <c r="A793" t="s">
        <v>143</v>
      </c>
      <c r="B793" t="s">
        <v>167</v>
      </c>
      <c r="C793" s="216" t="s">
        <v>260</v>
      </c>
      <c r="D793" s="216" t="s">
        <v>260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>
      <c r="A794" t="s">
        <v>143</v>
      </c>
      <c r="B794" t="s">
        <v>167</v>
      </c>
      <c r="C794" s="216" t="s">
        <v>260</v>
      </c>
      <c r="D794" s="216" t="s">
        <v>260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>
      <c r="A795" t="s">
        <v>143</v>
      </c>
      <c r="B795" t="s">
        <v>167</v>
      </c>
      <c r="C795" s="216" t="s">
        <v>260</v>
      </c>
      <c r="D795" s="216" t="s">
        <v>260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>
      <c r="A796" t="s">
        <v>143</v>
      </c>
      <c r="B796" t="s">
        <v>167</v>
      </c>
      <c r="C796" s="216" t="s">
        <v>260</v>
      </c>
      <c r="D796" s="216" t="s">
        <v>260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>
      <c r="A797" t="s">
        <v>143</v>
      </c>
      <c r="B797" t="s">
        <v>167</v>
      </c>
      <c r="C797" s="216" t="s">
        <v>260</v>
      </c>
      <c r="D797" s="216" t="s">
        <v>260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>
      <c r="A798" t="s">
        <v>143</v>
      </c>
      <c r="B798" t="s">
        <v>167</v>
      </c>
      <c r="C798" s="216" t="s">
        <v>260</v>
      </c>
      <c r="D798" s="216" t="s">
        <v>260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>
      <c r="A799" t="s">
        <v>143</v>
      </c>
      <c r="B799" t="s">
        <v>167</v>
      </c>
      <c r="C799" s="216" t="s">
        <v>260</v>
      </c>
      <c r="D799" s="216" t="s">
        <v>260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>
      <c r="A800" t="s">
        <v>143</v>
      </c>
      <c r="B800" t="s">
        <v>167</v>
      </c>
      <c r="C800" s="216" t="s">
        <v>260</v>
      </c>
      <c r="D800" s="216" t="s">
        <v>260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>
      <c r="A801" t="s">
        <v>143</v>
      </c>
      <c r="B801" t="s">
        <v>167</v>
      </c>
      <c r="C801" s="216" t="s">
        <v>260</v>
      </c>
      <c r="D801" s="216" t="s">
        <v>260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>
      <c r="A802" t="s">
        <v>143</v>
      </c>
      <c r="B802" t="s">
        <v>167</v>
      </c>
      <c r="C802" s="216" t="s">
        <v>260</v>
      </c>
      <c r="D802" s="216" t="s">
        <v>260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>
      <c r="A803" t="s">
        <v>143</v>
      </c>
      <c r="B803" t="s">
        <v>167</v>
      </c>
      <c r="C803" s="216" t="s">
        <v>260</v>
      </c>
      <c r="D803" s="216" t="s">
        <v>260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>
      <c r="A804" t="s">
        <v>143</v>
      </c>
      <c r="B804" t="s">
        <v>167</v>
      </c>
      <c r="C804" s="216" t="s">
        <v>260</v>
      </c>
      <c r="D804" s="216" t="s">
        <v>260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>
      <c r="A805" t="s">
        <v>143</v>
      </c>
      <c r="B805" t="s">
        <v>167</v>
      </c>
      <c r="C805" s="216" t="s">
        <v>260</v>
      </c>
      <c r="D805" s="216" t="s">
        <v>260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>
      <c r="A806" t="s">
        <v>143</v>
      </c>
      <c r="B806" t="s">
        <v>167</v>
      </c>
      <c r="C806" s="216" t="s">
        <v>260</v>
      </c>
      <c r="D806" s="216" t="s">
        <v>260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>
      <c r="A807" t="s">
        <v>143</v>
      </c>
      <c r="B807" t="s">
        <v>167</v>
      </c>
      <c r="C807" s="216" t="s">
        <v>260</v>
      </c>
      <c r="D807" s="216" t="s">
        <v>260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>
      <c r="A808" t="s">
        <v>143</v>
      </c>
      <c r="B808" t="s">
        <v>167</v>
      </c>
      <c r="C808" s="216" t="s">
        <v>260</v>
      </c>
      <c r="D808" s="216" t="s">
        <v>260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>
      <c r="A809" t="s">
        <v>143</v>
      </c>
      <c r="B809" t="s">
        <v>167</v>
      </c>
      <c r="C809" s="216" t="s">
        <v>260</v>
      </c>
      <c r="D809" s="216" t="s">
        <v>260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>
      <c r="A810" t="s">
        <v>143</v>
      </c>
      <c r="B810" t="s">
        <v>167</v>
      </c>
      <c r="C810" s="216" t="s">
        <v>260</v>
      </c>
      <c r="D810" s="216" t="s">
        <v>260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>
      <c r="A811" t="s">
        <v>143</v>
      </c>
      <c r="B811" t="s">
        <v>167</v>
      </c>
      <c r="C811" s="216" t="s">
        <v>260</v>
      </c>
      <c r="D811" s="216" t="s">
        <v>260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>
      <c r="A812" t="s">
        <v>143</v>
      </c>
      <c r="B812" t="s">
        <v>167</v>
      </c>
      <c r="C812" s="216" t="s">
        <v>260</v>
      </c>
      <c r="D812" s="216" t="s">
        <v>260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>
      <c r="A813" t="s">
        <v>143</v>
      </c>
      <c r="B813" t="s">
        <v>167</v>
      </c>
      <c r="C813" s="216" t="s">
        <v>260</v>
      </c>
      <c r="D813" s="216" t="s">
        <v>260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>
      <c r="A814" t="s">
        <v>143</v>
      </c>
      <c r="B814" t="s">
        <v>167</v>
      </c>
      <c r="C814" s="216" t="s">
        <v>260</v>
      </c>
      <c r="D814" s="216" t="s">
        <v>260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>
      <c r="A815" t="s">
        <v>143</v>
      </c>
      <c r="B815" t="s">
        <v>167</v>
      </c>
      <c r="C815" s="216" t="s">
        <v>260</v>
      </c>
      <c r="D815" s="216" t="s">
        <v>260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>
      <c r="A816" t="s">
        <v>143</v>
      </c>
      <c r="B816" t="s">
        <v>167</v>
      </c>
      <c r="C816" s="216" t="s">
        <v>260</v>
      </c>
      <c r="D816" s="216" t="s">
        <v>260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>
      <c r="A817" t="s">
        <v>143</v>
      </c>
      <c r="B817" t="s">
        <v>167</v>
      </c>
      <c r="C817" s="216" t="s">
        <v>260</v>
      </c>
      <c r="D817" s="216" t="s">
        <v>260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>
      <c r="A818" t="s">
        <v>143</v>
      </c>
      <c r="B818" t="s">
        <v>167</v>
      </c>
      <c r="C818" s="216" t="s">
        <v>260</v>
      </c>
      <c r="D818" s="216" t="s">
        <v>260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>
      <c r="A819" t="s">
        <v>143</v>
      </c>
      <c r="B819" t="s">
        <v>167</v>
      </c>
      <c r="C819" s="216" t="s">
        <v>260</v>
      </c>
      <c r="D819" s="216" t="s">
        <v>260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>
      <c r="A820" t="s">
        <v>143</v>
      </c>
      <c r="B820" t="s">
        <v>167</v>
      </c>
      <c r="C820" s="216" t="s">
        <v>260</v>
      </c>
      <c r="D820" s="216" t="s">
        <v>260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>
      <c r="A821" t="s">
        <v>143</v>
      </c>
      <c r="B821" t="s">
        <v>167</v>
      </c>
      <c r="C821" s="216" t="s">
        <v>260</v>
      </c>
      <c r="D821" s="216" t="s">
        <v>260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>
      <c r="A822" t="s">
        <v>143</v>
      </c>
      <c r="B822" t="s">
        <v>167</v>
      </c>
      <c r="C822" s="216" t="s">
        <v>260</v>
      </c>
      <c r="D822" s="216" t="s">
        <v>260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>
      <c r="A823" t="s">
        <v>143</v>
      </c>
      <c r="B823" t="s">
        <v>167</v>
      </c>
      <c r="C823" s="216" t="s">
        <v>260</v>
      </c>
      <c r="D823" s="216" t="s">
        <v>260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>
      <c r="A824" t="s">
        <v>143</v>
      </c>
      <c r="B824" t="s">
        <v>167</v>
      </c>
      <c r="C824" s="216" t="s">
        <v>260</v>
      </c>
      <c r="D824" s="216" t="s">
        <v>260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>
      <c r="A825" t="s">
        <v>143</v>
      </c>
      <c r="B825" t="s">
        <v>167</v>
      </c>
      <c r="C825" s="216" t="s">
        <v>260</v>
      </c>
      <c r="D825" s="216" t="s">
        <v>260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>
      <c r="A826" t="s">
        <v>143</v>
      </c>
      <c r="B826" t="s">
        <v>167</v>
      </c>
      <c r="C826" s="216" t="s">
        <v>260</v>
      </c>
      <c r="D826" s="216" t="s">
        <v>260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>
      <c r="A827" t="s">
        <v>143</v>
      </c>
      <c r="B827" t="s">
        <v>167</v>
      </c>
      <c r="C827" s="216" t="s">
        <v>260</v>
      </c>
      <c r="D827" s="216" t="s">
        <v>260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>
      <c r="A828" t="s">
        <v>143</v>
      </c>
      <c r="B828" t="s">
        <v>167</v>
      </c>
      <c r="C828" s="216" t="s">
        <v>260</v>
      </c>
      <c r="D828" s="216" t="s">
        <v>260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>
      <c r="A829" t="s">
        <v>143</v>
      </c>
      <c r="B829" t="s">
        <v>167</v>
      </c>
      <c r="C829" s="216" t="s">
        <v>260</v>
      </c>
      <c r="D829" s="216" t="s">
        <v>260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>
      <c r="A830" t="s">
        <v>143</v>
      </c>
      <c r="B830" t="s">
        <v>167</v>
      </c>
      <c r="C830" s="216" t="s">
        <v>260</v>
      </c>
      <c r="D830" s="216" t="s">
        <v>260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>
      <c r="A831" t="s">
        <v>143</v>
      </c>
      <c r="B831" t="s">
        <v>167</v>
      </c>
      <c r="C831" s="216" t="s">
        <v>260</v>
      </c>
      <c r="D831" s="216" t="s">
        <v>260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>
      <c r="A832" t="s">
        <v>143</v>
      </c>
      <c r="B832" t="s">
        <v>167</v>
      </c>
      <c r="C832" s="216" t="s">
        <v>260</v>
      </c>
      <c r="D832" s="216" t="s">
        <v>260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>
      <c r="A833" t="s">
        <v>143</v>
      </c>
      <c r="B833" t="s">
        <v>167</v>
      </c>
      <c r="C833" s="216" t="s">
        <v>260</v>
      </c>
      <c r="D833" s="216" t="s">
        <v>260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>
      <c r="A834" t="s">
        <v>143</v>
      </c>
      <c r="B834" t="s">
        <v>167</v>
      </c>
      <c r="C834" s="216" t="s">
        <v>260</v>
      </c>
      <c r="D834" s="216" t="s">
        <v>260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>
      <c r="A835" t="s">
        <v>143</v>
      </c>
      <c r="B835" t="s">
        <v>167</v>
      </c>
      <c r="C835" s="216" t="s">
        <v>260</v>
      </c>
      <c r="D835" s="216" t="s">
        <v>260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>
      <c r="A836" t="s">
        <v>143</v>
      </c>
      <c r="B836" t="s">
        <v>167</v>
      </c>
      <c r="C836" s="216" t="s">
        <v>260</v>
      </c>
      <c r="D836" s="216" t="s">
        <v>260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>
      <c r="A837" t="s">
        <v>143</v>
      </c>
      <c r="B837" t="s">
        <v>167</v>
      </c>
      <c r="C837" s="216" t="s">
        <v>260</v>
      </c>
      <c r="D837" s="216" t="s">
        <v>260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>
      <c r="A838" t="s">
        <v>143</v>
      </c>
      <c r="B838" t="s">
        <v>167</v>
      </c>
      <c r="C838" s="216" t="s">
        <v>260</v>
      </c>
      <c r="D838" s="216" t="s">
        <v>260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>
      <c r="A839" t="s">
        <v>143</v>
      </c>
      <c r="B839" t="s">
        <v>167</v>
      </c>
      <c r="C839" s="216" t="s">
        <v>260</v>
      </c>
      <c r="D839" s="216" t="s">
        <v>260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>
      <c r="A840" t="s">
        <v>143</v>
      </c>
      <c r="B840" t="s">
        <v>167</v>
      </c>
      <c r="C840" s="216" t="s">
        <v>260</v>
      </c>
      <c r="D840" s="216" t="s">
        <v>260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>
      <c r="A841" t="s">
        <v>143</v>
      </c>
      <c r="B841" t="s">
        <v>167</v>
      </c>
      <c r="C841" s="216" t="s">
        <v>260</v>
      </c>
      <c r="D841" s="216" t="s">
        <v>260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>
      <c r="A842" t="s">
        <v>143</v>
      </c>
      <c r="B842" t="s">
        <v>167</v>
      </c>
      <c r="C842" s="216" t="s">
        <v>260</v>
      </c>
      <c r="D842" s="216" t="s">
        <v>260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>
      <c r="A843" t="s">
        <v>143</v>
      </c>
      <c r="B843" t="s">
        <v>167</v>
      </c>
      <c r="C843" s="216" t="s">
        <v>260</v>
      </c>
      <c r="D843" s="216" t="s">
        <v>260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>
      <c r="A844" t="s">
        <v>143</v>
      </c>
      <c r="B844" t="s">
        <v>167</v>
      </c>
      <c r="C844" s="216" t="s">
        <v>260</v>
      </c>
      <c r="D844" s="216" t="s">
        <v>260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>
      <c r="A845" t="s">
        <v>143</v>
      </c>
      <c r="B845" t="s">
        <v>167</v>
      </c>
      <c r="C845" s="216" t="s">
        <v>260</v>
      </c>
      <c r="D845" s="216" t="s">
        <v>260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>
      <c r="A846" t="s">
        <v>143</v>
      </c>
      <c r="B846" t="s">
        <v>167</v>
      </c>
      <c r="C846" s="216" t="s">
        <v>260</v>
      </c>
      <c r="D846" s="216" t="s">
        <v>260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>
      <c r="A847" t="s">
        <v>143</v>
      </c>
      <c r="B847" t="s">
        <v>167</v>
      </c>
      <c r="C847" s="216" t="s">
        <v>260</v>
      </c>
      <c r="D847" s="216" t="s">
        <v>260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>
      <c r="A848" t="s">
        <v>143</v>
      </c>
      <c r="B848" t="s">
        <v>167</v>
      </c>
      <c r="C848" s="216" t="s">
        <v>260</v>
      </c>
      <c r="D848" s="216" t="s">
        <v>260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>
      <c r="A849" t="s">
        <v>143</v>
      </c>
      <c r="B849" t="s">
        <v>167</v>
      </c>
      <c r="C849" s="216" t="s">
        <v>260</v>
      </c>
      <c r="D849" s="216" t="s">
        <v>260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>
      <c r="A850" t="s">
        <v>143</v>
      </c>
      <c r="B850" t="s">
        <v>167</v>
      </c>
      <c r="C850" s="216" t="s">
        <v>260</v>
      </c>
      <c r="D850" s="216" t="s">
        <v>260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>
      <c r="A851" t="s">
        <v>143</v>
      </c>
      <c r="B851" t="s">
        <v>167</v>
      </c>
      <c r="C851" s="216" t="s">
        <v>260</v>
      </c>
      <c r="D851" s="216" t="s">
        <v>260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>
      <c r="A852" t="s">
        <v>143</v>
      </c>
      <c r="B852" t="s">
        <v>167</v>
      </c>
      <c r="C852" s="216" t="s">
        <v>260</v>
      </c>
      <c r="D852" s="216" t="s">
        <v>260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>
      <c r="A853" t="s">
        <v>143</v>
      </c>
      <c r="B853" t="s">
        <v>167</v>
      </c>
      <c r="C853" s="216" t="s">
        <v>260</v>
      </c>
      <c r="D853" s="216" t="s">
        <v>260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>
      <c r="A854" t="s">
        <v>143</v>
      </c>
      <c r="B854" t="s">
        <v>167</v>
      </c>
      <c r="C854" s="216" t="s">
        <v>260</v>
      </c>
      <c r="D854" s="216" t="s">
        <v>260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>
      <c r="A855" t="s">
        <v>143</v>
      </c>
      <c r="B855" t="s">
        <v>167</v>
      </c>
      <c r="C855" s="216" t="s">
        <v>260</v>
      </c>
      <c r="D855" s="216" t="s">
        <v>260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>
      <c r="A856" t="s">
        <v>143</v>
      </c>
      <c r="B856" t="s">
        <v>167</v>
      </c>
      <c r="C856" s="216" t="s">
        <v>260</v>
      </c>
      <c r="D856" s="216" t="s">
        <v>260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>
      <c r="A857" t="s">
        <v>143</v>
      </c>
      <c r="B857" t="s">
        <v>167</v>
      </c>
      <c r="C857" s="216" t="s">
        <v>260</v>
      </c>
      <c r="D857" s="216" t="s">
        <v>260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>
      <c r="A858" t="s">
        <v>143</v>
      </c>
      <c r="B858" t="s">
        <v>167</v>
      </c>
      <c r="C858" s="216" t="s">
        <v>260</v>
      </c>
      <c r="D858" s="216" t="s">
        <v>260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>
      <c r="A859" t="s">
        <v>143</v>
      </c>
      <c r="B859" t="s">
        <v>167</v>
      </c>
      <c r="C859" s="216" t="s">
        <v>260</v>
      </c>
      <c r="D859" s="216" t="s">
        <v>260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>
      <c r="A860" t="s">
        <v>143</v>
      </c>
      <c r="B860" t="s">
        <v>167</v>
      </c>
      <c r="C860" s="216" t="s">
        <v>260</v>
      </c>
      <c r="D860" s="216" t="s">
        <v>260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>
      <c r="A861" t="s">
        <v>143</v>
      </c>
      <c r="B861" t="s">
        <v>167</v>
      </c>
      <c r="C861" s="216" t="s">
        <v>260</v>
      </c>
      <c r="D861" s="216" t="s">
        <v>260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>
      <c r="A862" t="s">
        <v>143</v>
      </c>
      <c r="B862" t="s">
        <v>167</v>
      </c>
      <c r="C862" s="216" t="s">
        <v>260</v>
      </c>
      <c r="D862" s="216" t="s">
        <v>260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>
      <c r="A863" t="s">
        <v>143</v>
      </c>
      <c r="B863" t="s">
        <v>167</v>
      </c>
      <c r="C863" s="216" t="s">
        <v>260</v>
      </c>
      <c r="D863" s="216" t="s">
        <v>260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>
      <c r="A864" t="s">
        <v>143</v>
      </c>
      <c r="B864" t="s">
        <v>167</v>
      </c>
      <c r="C864" s="216" t="s">
        <v>260</v>
      </c>
      <c r="D864" s="216" t="s">
        <v>260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>
      <c r="A865" t="s">
        <v>143</v>
      </c>
      <c r="B865" t="s">
        <v>167</v>
      </c>
      <c r="C865" s="216" t="s">
        <v>260</v>
      </c>
      <c r="D865" s="216" t="s">
        <v>260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>
      <c r="A866" t="s">
        <v>143</v>
      </c>
      <c r="B866" t="s">
        <v>167</v>
      </c>
      <c r="C866" s="216" t="s">
        <v>260</v>
      </c>
      <c r="D866" s="216" t="s">
        <v>260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>
      <c r="A867" t="s">
        <v>143</v>
      </c>
      <c r="B867" t="s">
        <v>167</v>
      </c>
      <c r="C867" s="216" t="s">
        <v>260</v>
      </c>
      <c r="D867" s="216" t="s">
        <v>260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>
      <c r="A868" t="s">
        <v>143</v>
      </c>
      <c r="B868" t="s">
        <v>167</v>
      </c>
      <c r="C868" s="216" t="s">
        <v>260</v>
      </c>
      <c r="D868" s="216" t="s">
        <v>260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>
      <c r="A869" t="s">
        <v>143</v>
      </c>
      <c r="B869" t="s">
        <v>167</v>
      </c>
      <c r="C869" s="216" t="s">
        <v>260</v>
      </c>
      <c r="D869" s="216" t="s">
        <v>260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>
      <c r="A870" t="s">
        <v>143</v>
      </c>
      <c r="B870" t="s">
        <v>167</v>
      </c>
      <c r="C870" s="216" t="s">
        <v>260</v>
      </c>
      <c r="D870" s="216" t="s">
        <v>260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>
      <c r="A871" t="s">
        <v>143</v>
      </c>
      <c r="B871" t="s">
        <v>167</v>
      </c>
      <c r="C871" s="216" t="s">
        <v>260</v>
      </c>
      <c r="D871" s="216" t="s">
        <v>260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>
      <c r="A872" t="s">
        <v>143</v>
      </c>
      <c r="B872" t="s">
        <v>167</v>
      </c>
      <c r="C872" s="216" t="s">
        <v>260</v>
      </c>
      <c r="D872" s="216" t="s">
        <v>260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>
      <c r="A873" t="s">
        <v>143</v>
      </c>
      <c r="B873" t="s">
        <v>167</v>
      </c>
      <c r="C873" s="216" t="s">
        <v>260</v>
      </c>
      <c r="D873" s="216" t="s">
        <v>260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>
      <c r="A874" t="s">
        <v>143</v>
      </c>
      <c r="B874" t="s">
        <v>167</v>
      </c>
      <c r="C874" s="216" t="s">
        <v>260</v>
      </c>
      <c r="D874" s="216" t="s">
        <v>260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>
      <c r="A875" t="s">
        <v>143</v>
      </c>
      <c r="B875" t="s">
        <v>167</v>
      </c>
      <c r="C875" s="216" t="s">
        <v>260</v>
      </c>
      <c r="D875" s="216" t="s">
        <v>260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>
      <c r="A876" t="s">
        <v>143</v>
      </c>
      <c r="B876" t="s">
        <v>167</v>
      </c>
      <c r="C876" s="216" t="s">
        <v>260</v>
      </c>
      <c r="D876" s="216" t="s">
        <v>260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>
      <c r="A877" t="s">
        <v>143</v>
      </c>
      <c r="B877" t="s">
        <v>167</v>
      </c>
      <c r="C877" s="216" t="s">
        <v>260</v>
      </c>
      <c r="D877" s="216" t="s">
        <v>260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>
      <c r="A878" t="s">
        <v>143</v>
      </c>
      <c r="B878" t="s">
        <v>167</v>
      </c>
      <c r="C878" s="216" t="s">
        <v>260</v>
      </c>
      <c r="D878" s="216" t="s">
        <v>260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>
      <c r="A879" t="s">
        <v>143</v>
      </c>
      <c r="B879" t="s">
        <v>167</v>
      </c>
      <c r="C879" s="216" t="s">
        <v>260</v>
      </c>
      <c r="D879" s="216" t="s">
        <v>260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>
      <c r="A880" t="s">
        <v>143</v>
      </c>
      <c r="B880" t="s">
        <v>167</v>
      </c>
      <c r="C880" s="216" t="s">
        <v>260</v>
      </c>
      <c r="D880" s="216" t="s">
        <v>260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>
      <c r="A881" t="s">
        <v>143</v>
      </c>
      <c r="B881" t="s">
        <v>167</v>
      </c>
      <c r="C881" s="216" t="s">
        <v>260</v>
      </c>
      <c r="D881" s="216" t="s">
        <v>260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>
      <c r="A882" t="s">
        <v>143</v>
      </c>
      <c r="B882" t="s">
        <v>167</v>
      </c>
      <c r="C882" s="216" t="s">
        <v>260</v>
      </c>
      <c r="D882" s="216" t="s">
        <v>260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>
      <c r="A883" t="s">
        <v>143</v>
      </c>
      <c r="B883" t="s">
        <v>167</v>
      </c>
      <c r="C883" s="216" t="s">
        <v>260</v>
      </c>
      <c r="D883" s="216" t="s">
        <v>260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>
      <c r="A884" t="s">
        <v>143</v>
      </c>
      <c r="B884" t="s">
        <v>167</v>
      </c>
      <c r="C884" s="216" t="s">
        <v>260</v>
      </c>
      <c r="D884" s="216" t="s">
        <v>260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>
      <c r="A885" t="s">
        <v>143</v>
      </c>
      <c r="B885" t="s">
        <v>167</v>
      </c>
      <c r="C885" s="216" t="s">
        <v>260</v>
      </c>
      <c r="D885" s="216" t="s">
        <v>260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>
      <c r="A886" t="s">
        <v>143</v>
      </c>
      <c r="B886" t="s">
        <v>167</v>
      </c>
      <c r="C886" s="216" t="s">
        <v>260</v>
      </c>
      <c r="D886" s="216" t="s">
        <v>260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>
      <c r="A887" t="s">
        <v>143</v>
      </c>
      <c r="B887" t="s">
        <v>167</v>
      </c>
      <c r="C887" s="216" t="s">
        <v>260</v>
      </c>
      <c r="D887" s="216" t="s">
        <v>260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>
      <c r="A888" t="s">
        <v>143</v>
      </c>
      <c r="B888" t="s">
        <v>167</v>
      </c>
      <c r="C888" s="216" t="s">
        <v>260</v>
      </c>
      <c r="D888" s="216" t="s">
        <v>260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>
      <c r="A889" t="s">
        <v>143</v>
      </c>
      <c r="B889" t="s">
        <v>167</v>
      </c>
      <c r="C889" s="216" t="s">
        <v>260</v>
      </c>
      <c r="D889" s="216" t="s">
        <v>260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>
      <c r="A890" t="s">
        <v>143</v>
      </c>
      <c r="B890" t="s">
        <v>167</v>
      </c>
      <c r="C890" s="216" t="s">
        <v>260</v>
      </c>
      <c r="D890" s="216" t="s">
        <v>260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>
      <c r="A891" t="s">
        <v>143</v>
      </c>
      <c r="B891" t="s">
        <v>167</v>
      </c>
      <c r="C891" s="216" t="s">
        <v>260</v>
      </c>
      <c r="D891" s="216" t="s">
        <v>260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>
      <c r="A892" t="s">
        <v>143</v>
      </c>
      <c r="B892" t="s">
        <v>167</v>
      </c>
      <c r="C892" s="216" t="s">
        <v>260</v>
      </c>
      <c r="D892" s="216" t="s">
        <v>260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>
      <c r="A893" t="s">
        <v>143</v>
      </c>
      <c r="B893" t="s">
        <v>167</v>
      </c>
      <c r="C893" s="216" t="s">
        <v>260</v>
      </c>
      <c r="D893" s="216" t="s">
        <v>260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>
      <c r="A894" t="s">
        <v>143</v>
      </c>
      <c r="B894" t="s">
        <v>167</v>
      </c>
      <c r="C894" s="216" t="s">
        <v>260</v>
      </c>
      <c r="D894" s="216" t="s">
        <v>260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>
      <c r="A895" t="s">
        <v>143</v>
      </c>
      <c r="B895" t="s">
        <v>167</v>
      </c>
      <c r="C895" s="216" t="s">
        <v>260</v>
      </c>
      <c r="D895" s="216" t="s">
        <v>260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>
      <c r="A896" t="s">
        <v>143</v>
      </c>
      <c r="B896" t="s">
        <v>167</v>
      </c>
      <c r="C896" s="216" t="s">
        <v>260</v>
      </c>
      <c r="D896" s="216" t="s">
        <v>260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>
      <c r="A897" t="s">
        <v>143</v>
      </c>
      <c r="B897" t="s">
        <v>167</v>
      </c>
      <c r="C897" s="216" t="s">
        <v>260</v>
      </c>
      <c r="D897" s="216" t="s">
        <v>260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>
      <c r="A898" t="s">
        <v>143</v>
      </c>
      <c r="B898" t="s">
        <v>167</v>
      </c>
      <c r="C898" s="216" t="s">
        <v>260</v>
      </c>
      <c r="D898" s="216" t="s">
        <v>260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>
      <c r="A899" t="s">
        <v>143</v>
      </c>
      <c r="B899" t="s">
        <v>167</v>
      </c>
      <c r="C899" s="216" t="s">
        <v>260</v>
      </c>
      <c r="D899" s="216" t="s">
        <v>260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>
      <c r="A900" t="s">
        <v>143</v>
      </c>
      <c r="B900" t="s">
        <v>167</v>
      </c>
      <c r="C900" s="216" t="s">
        <v>260</v>
      </c>
      <c r="D900" s="216" t="s">
        <v>260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>
      <c r="A901" t="s">
        <v>143</v>
      </c>
      <c r="B901" t="s">
        <v>167</v>
      </c>
      <c r="C901" s="216" t="s">
        <v>260</v>
      </c>
      <c r="D901" s="216" t="s">
        <v>260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>
      <c r="A902" t="s">
        <v>143</v>
      </c>
      <c r="B902" t="s">
        <v>167</v>
      </c>
      <c r="C902" s="216" t="s">
        <v>260</v>
      </c>
      <c r="D902" s="216" t="s">
        <v>260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>
      <c r="A903" t="s">
        <v>143</v>
      </c>
      <c r="B903" t="s">
        <v>167</v>
      </c>
      <c r="C903" s="216" t="s">
        <v>260</v>
      </c>
      <c r="D903" s="216" t="s">
        <v>260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>
      <c r="A904" t="s">
        <v>143</v>
      </c>
      <c r="B904" t="s">
        <v>167</v>
      </c>
      <c r="C904" s="216" t="s">
        <v>260</v>
      </c>
      <c r="D904" s="216" t="s">
        <v>260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>
      <c r="A905" t="s">
        <v>143</v>
      </c>
      <c r="B905" t="s">
        <v>167</v>
      </c>
      <c r="C905" s="216" t="s">
        <v>260</v>
      </c>
      <c r="D905" s="216" t="s">
        <v>260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>
      <c r="A906" t="s">
        <v>143</v>
      </c>
      <c r="B906" t="s">
        <v>167</v>
      </c>
      <c r="C906" s="216" t="s">
        <v>260</v>
      </c>
      <c r="D906" s="216" t="s">
        <v>260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>
      <c r="A907" t="s">
        <v>143</v>
      </c>
      <c r="B907" t="s">
        <v>167</v>
      </c>
      <c r="C907" s="216" t="s">
        <v>260</v>
      </c>
      <c r="D907" s="216" t="s">
        <v>260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>
      <c r="A908" t="s">
        <v>143</v>
      </c>
      <c r="B908" t="s">
        <v>167</v>
      </c>
      <c r="C908" s="216" t="s">
        <v>260</v>
      </c>
      <c r="D908" s="216" t="s">
        <v>260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>
      <c r="A909" t="s">
        <v>143</v>
      </c>
      <c r="B909" t="s">
        <v>167</v>
      </c>
      <c r="C909" s="216" t="s">
        <v>260</v>
      </c>
      <c r="D909" s="216" t="s">
        <v>260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>
      <c r="A910" t="s">
        <v>143</v>
      </c>
      <c r="B910" t="s">
        <v>167</v>
      </c>
      <c r="C910" s="216" t="s">
        <v>260</v>
      </c>
      <c r="D910" s="216" t="s">
        <v>260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>
      <c r="A911" t="s">
        <v>143</v>
      </c>
      <c r="B911" t="s">
        <v>167</v>
      </c>
      <c r="C911" s="216" t="s">
        <v>260</v>
      </c>
      <c r="D911" s="216" t="s">
        <v>260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>
      <c r="A912" t="s">
        <v>143</v>
      </c>
      <c r="B912" t="s">
        <v>167</v>
      </c>
      <c r="C912" s="216" t="s">
        <v>260</v>
      </c>
      <c r="D912" s="216" t="s">
        <v>260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>
      <c r="A913" t="s">
        <v>143</v>
      </c>
      <c r="B913" t="s">
        <v>167</v>
      </c>
      <c r="C913" s="216" t="s">
        <v>260</v>
      </c>
      <c r="D913" s="216" t="s">
        <v>260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>
      <c r="A914" t="s">
        <v>143</v>
      </c>
      <c r="B914" t="s">
        <v>167</v>
      </c>
      <c r="C914" s="216" t="s">
        <v>260</v>
      </c>
      <c r="D914" s="216" t="s">
        <v>260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>
      <c r="A915" t="s">
        <v>143</v>
      </c>
      <c r="B915" t="s">
        <v>167</v>
      </c>
      <c r="C915" s="216" t="s">
        <v>260</v>
      </c>
      <c r="D915" s="216" t="s">
        <v>260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>
      <c r="A916" t="s">
        <v>143</v>
      </c>
      <c r="B916" t="s">
        <v>167</v>
      </c>
      <c r="C916" s="216" t="s">
        <v>260</v>
      </c>
      <c r="D916" s="216" t="s">
        <v>260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>
      <c r="A917" t="s">
        <v>143</v>
      </c>
      <c r="B917" t="s">
        <v>167</v>
      </c>
      <c r="C917" s="216" t="s">
        <v>260</v>
      </c>
      <c r="D917" s="216" t="s">
        <v>260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>
      <c r="A918" t="s">
        <v>143</v>
      </c>
      <c r="B918" t="s">
        <v>167</v>
      </c>
      <c r="C918" s="216" t="s">
        <v>260</v>
      </c>
      <c r="D918" s="216" t="s">
        <v>260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>
      <c r="A919" t="s">
        <v>143</v>
      </c>
      <c r="B919" t="s">
        <v>167</v>
      </c>
      <c r="C919" s="216" t="s">
        <v>260</v>
      </c>
      <c r="D919" s="216" t="s">
        <v>260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>
      <c r="A920" t="s">
        <v>143</v>
      </c>
      <c r="B920" t="s">
        <v>167</v>
      </c>
      <c r="C920" s="216" t="s">
        <v>260</v>
      </c>
      <c r="D920" s="216" t="s">
        <v>260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>
      <c r="A921" t="s">
        <v>143</v>
      </c>
      <c r="B921" t="s">
        <v>167</v>
      </c>
      <c r="C921" s="216" t="s">
        <v>260</v>
      </c>
      <c r="D921" s="216" t="s">
        <v>260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>
      <c r="A922" t="s">
        <v>143</v>
      </c>
      <c r="B922" t="s">
        <v>167</v>
      </c>
      <c r="C922" s="216" t="s">
        <v>260</v>
      </c>
      <c r="D922" s="216" t="s">
        <v>260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>
      <c r="A923" t="s">
        <v>143</v>
      </c>
      <c r="B923" t="s">
        <v>167</v>
      </c>
      <c r="C923" s="216" t="s">
        <v>260</v>
      </c>
      <c r="D923" s="216" t="s">
        <v>260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>
      <c r="A924" t="s">
        <v>143</v>
      </c>
      <c r="B924" t="s">
        <v>167</v>
      </c>
      <c r="C924" s="216" t="s">
        <v>260</v>
      </c>
      <c r="D924" s="216" t="s">
        <v>260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>
      <c r="A925" t="s">
        <v>143</v>
      </c>
      <c r="B925" t="s">
        <v>167</v>
      </c>
      <c r="C925" s="216" t="s">
        <v>260</v>
      </c>
      <c r="D925" s="216" t="s">
        <v>260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>
      <c r="A926" t="s">
        <v>143</v>
      </c>
      <c r="B926" t="s">
        <v>167</v>
      </c>
      <c r="C926" s="216" t="s">
        <v>260</v>
      </c>
      <c r="D926" s="216" t="s">
        <v>260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>
      <c r="A927" t="s">
        <v>143</v>
      </c>
      <c r="B927" t="s">
        <v>167</v>
      </c>
      <c r="C927" s="216" t="s">
        <v>260</v>
      </c>
      <c r="D927" s="216" t="s">
        <v>260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>
      <c r="A928" t="s">
        <v>143</v>
      </c>
      <c r="B928" t="s">
        <v>167</v>
      </c>
      <c r="C928" s="216" t="s">
        <v>260</v>
      </c>
      <c r="D928" s="216" t="s">
        <v>260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>
      <c r="A929" t="s">
        <v>143</v>
      </c>
      <c r="B929" t="s">
        <v>167</v>
      </c>
      <c r="C929" s="216" t="s">
        <v>260</v>
      </c>
      <c r="D929" s="216" t="s">
        <v>260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>
      <c r="A930" t="s">
        <v>143</v>
      </c>
      <c r="B930" t="s">
        <v>167</v>
      </c>
      <c r="C930" s="216" t="s">
        <v>260</v>
      </c>
      <c r="D930" s="216" t="s">
        <v>260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>
      <c r="A931" t="s">
        <v>143</v>
      </c>
      <c r="B931" t="s">
        <v>167</v>
      </c>
      <c r="C931" s="216" t="s">
        <v>260</v>
      </c>
      <c r="D931" s="216" t="s">
        <v>260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>
      <c r="A932" t="s">
        <v>143</v>
      </c>
      <c r="B932" t="s">
        <v>167</v>
      </c>
      <c r="C932" s="216" t="s">
        <v>260</v>
      </c>
      <c r="D932" s="216" t="s">
        <v>260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>
      <c r="A933" t="s">
        <v>143</v>
      </c>
      <c r="B933" t="s">
        <v>167</v>
      </c>
      <c r="C933" s="216" t="s">
        <v>260</v>
      </c>
      <c r="D933" s="216" t="s">
        <v>260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>
      <c r="A934" t="s">
        <v>143</v>
      </c>
      <c r="B934" t="s">
        <v>167</v>
      </c>
      <c r="C934" s="216" t="s">
        <v>260</v>
      </c>
      <c r="D934" s="216" t="s">
        <v>260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>
      <c r="A935" t="s">
        <v>143</v>
      </c>
      <c r="B935" t="s">
        <v>167</v>
      </c>
      <c r="C935" s="216" t="s">
        <v>260</v>
      </c>
      <c r="D935" s="216" t="s">
        <v>260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>
      <c r="A936" t="s">
        <v>143</v>
      </c>
      <c r="B936" t="s">
        <v>167</v>
      </c>
      <c r="C936" s="216" t="s">
        <v>260</v>
      </c>
      <c r="D936" s="216" t="s">
        <v>260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>
      <c r="A937" t="s">
        <v>143</v>
      </c>
      <c r="B937" t="s">
        <v>167</v>
      </c>
      <c r="C937" s="216" t="s">
        <v>260</v>
      </c>
      <c r="D937" s="216" t="s">
        <v>260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>
      <c r="A938" t="s">
        <v>143</v>
      </c>
      <c r="B938" t="s">
        <v>167</v>
      </c>
      <c r="C938" s="216" t="s">
        <v>260</v>
      </c>
      <c r="D938" s="216" t="s">
        <v>260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>
      <c r="A939" t="s">
        <v>143</v>
      </c>
      <c r="B939" t="s">
        <v>167</v>
      </c>
      <c r="C939" s="216" t="s">
        <v>260</v>
      </c>
      <c r="D939" s="216" t="s">
        <v>260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>
      <c r="A940" t="s">
        <v>143</v>
      </c>
      <c r="B940" t="s">
        <v>167</v>
      </c>
      <c r="C940" s="216" t="s">
        <v>260</v>
      </c>
      <c r="D940" s="216" t="s">
        <v>260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>
      <c r="A941" t="s">
        <v>143</v>
      </c>
      <c r="B941" t="s">
        <v>167</v>
      </c>
      <c r="C941" s="216" t="s">
        <v>260</v>
      </c>
      <c r="D941" s="216" t="s">
        <v>260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>
      <c r="A942" t="s">
        <v>143</v>
      </c>
      <c r="B942" t="s">
        <v>167</v>
      </c>
      <c r="C942" s="216" t="s">
        <v>260</v>
      </c>
      <c r="D942" s="216" t="s">
        <v>260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>
      <c r="A943" t="s">
        <v>143</v>
      </c>
      <c r="B943" t="s">
        <v>167</v>
      </c>
      <c r="C943" s="216" t="s">
        <v>260</v>
      </c>
      <c r="D943" s="216" t="s">
        <v>260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>
      <c r="A944" t="s">
        <v>143</v>
      </c>
      <c r="B944" t="s">
        <v>167</v>
      </c>
      <c r="C944" s="216" t="s">
        <v>260</v>
      </c>
      <c r="D944" s="216" t="s">
        <v>260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>
      <c r="A945" t="s">
        <v>143</v>
      </c>
      <c r="B945" t="s">
        <v>167</v>
      </c>
      <c r="C945" s="216" t="s">
        <v>260</v>
      </c>
      <c r="D945" s="216" t="s">
        <v>260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>
      <c r="A946" t="s">
        <v>143</v>
      </c>
      <c r="B946" t="s">
        <v>167</v>
      </c>
      <c r="C946" s="216" t="s">
        <v>260</v>
      </c>
      <c r="D946" s="216" t="s">
        <v>260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>
      <c r="A947" t="s">
        <v>143</v>
      </c>
      <c r="B947" t="s">
        <v>167</v>
      </c>
      <c r="C947" s="216" t="s">
        <v>260</v>
      </c>
      <c r="D947" s="216" t="s">
        <v>260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>
      <c r="A948" t="s">
        <v>143</v>
      </c>
      <c r="B948" t="s">
        <v>167</v>
      </c>
      <c r="C948" s="216" t="s">
        <v>260</v>
      </c>
      <c r="D948" s="216" t="s">
        <v>260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>
      <c r="A949" t="s">
        <v>143</v>
      </c>
      <c r="B949" t="s">
        <v>167</v>
      </c>
      <c r="C949" s="216" t="s">
        <v>260</v>
      </c>
      <c r="D949" s="216" t="s">
        <v>260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>
      <c r="A950" t="s">
        <v>143</v>
      </c>
      <c r="B950" t="s">
        <v>167</v>
      </c>
      <c r="C950" s="216" t="s">
        <v>260</v>
      </c>
      <c r="D950" s="216" t="s">
        <v>260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>
      <c r="A951" t="s">
        <v>143</v>
      </c>
      <c r="B951" t="s">
        <v>167</v>
      </c>
      <c r="C951" s="216" t="s">
        <v>260</v>
      </c>
      <c r="D951" s="216" t="s">
        <v>260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>
      <c r="A952" t="s">
        <v>143</v>
      </c>
      <c r="B952" t="s">
        <v>167</v>
      </c>
      <c r="C952" s="216" t="s">
        <v>260</v>
      </c>
      <c r="D952" s="216" t="s">
        <v>260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>
      <c r="A953" t="s">
        <v>143</v>
      </c>
      <c r="B953" t="s">
        <v>167</v>
      </c>
      <c r="C953" s="216" t="s">
        <v>260</v>
      </c>
      <c r="D953" s="216" t="s">
        <v>260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>
      <c r="A954" t="s">
        <v>143</v>
      </c>
      <c r="B954" t="s">
        <v>167</v>
      </c>
      <c r="C954" s="216" t="s">
        <v>260</v>
      </c>
      <c r="D954" s="216" t="s">
        <v>260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>
      <c r="A955" t="s">
        <v>143</v>
      </c>
      <c r="B955" t="s">
        <v>167</v>
      </c>
      <c r="C955" s="216" t="s">
        <v>260</v>
      </c>
      <c r="D955" s="216" t="s">
        <v>260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>
      <c r="A956" t="s">
        <v>143</v>
      </c>
      <c r="B956" t="s">
        <v>167</v>
      </c>
      <c r="C956" s="216" t="s">
        <v>260</v>
      </c>
      <c r="D956" s="216" t="s">
        <v>260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>
      <c r="A957" t="s">
        <v>143</v>
      </c>
      <c r="B957" t="s">
        <v>167</v>
      </c>
      <c r="C957" s="216" t="s">
        <v>260</v>
      </c>
      <c r="D957" s="216" t="s">
        <v>260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>
      <c r="A958" t="s">
        <v>143</v>
      </c>
      <c r="B958" t="s">
        <v>167</v>
      </c>
      <c r="C958" s="216" t="s">
        <v>260</v>
      </c>
      <c r="D958" s="216" t="s">
        <v>260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>
      <c r="A959" t="s">
        <v>143</v>
      </c>
      <c r="B959" t="s">
        <v>167</v>
      </c>
      <c r="C959" s="216" t="s">
        <v>260</v>
      </c>
      <c r="D959" s="216" t="s">
        <v>260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>
      <c r="A960" t="s">
        <v>143</v>
      </c>
      <c r="B960" t="s">
        <v>167</v>
      </c>
      <c r="C960" s="216" t="s">
        <v>260</v>
      </c>
      <c r="D960" s="216" t="s">
        <v>260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>
      <c r="A961" t="s">
        <v>143</v>
      </c>
      <c r="B961" t="s">
        <v>167</v>
      </c>
      <c r="C961" s="216" t="s">
        <v>260</v>
      </c>
      <c r="D961" s="216" t="s">
        <v>260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>
      <c r="A962" t="s">
        <v>143</v>
      </c>
      <c r="B962" t="s">
        <v>167</v>
      </c>
      <c r="C962" s="216" t="s">
        <v>260</v>
      </c>
      <c r="D962" s="216" t="s">
        <v>260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>
      <c r="A963" t="s">
        <v>143</v>
      </c>
      <c r="B963" t="s">
        <v>167</v>
      </c>
      <c r="C963" s="216" t="s">
        <v>260</v>
      </c>
      <c r="D963" s="216" t="s">
        <v>260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>
      <c r="A964" t="s">
        <v>143</v>
      </c>
      <c r="B964" t="s">
        <v>167</v>
      </c>
      <c r="C964" s="216" t="s">
        <v>260</v>
      </c>
      <c r="D964" s="216" t="s">
        <v>260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>
      <c r="A965" t="s">
        <v>143</v>
      </c>
      <c r="B965" t="s">
        <v>167</v>
      </c>
      <c r="C965" s="216" t="s">
        <v>260</v>
      </c>
      <c r="D965" s="216" t="s">
        <v>260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>
      <c r="A966" t="s">
        <v>143</v>
      </c>
      <c r="B966" t="s">
        <v>167</v>
      </c>
      <c r="C966" s="216" t="s">
        <v>260</v>
      </c>
      <c r="D966" s="216" t="s">
        <v>260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>
      <c r="A967" t="s">
        <v>143</v>
      </c>
      <c r="B967" t="s">
        <v>167</v>
      </c>
      <c r="C967" s="216" t="s">
        <v>260</v>
      </c>
      <c r="D967" s="216" t="s">
        <v>260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>
      <c r="A968" t="s">
        <v>143</v>
      </c>
      <c r="B968" t="s">
        <v>167</v>
      </c>
      <c r="C968" s="216" t="s">
        <v>260</v>
      </c>
      <c r="D968" s="216" t="s">
        <v>260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>
      <c r="A969" t="s">
        <v>143</v>
      </c>
      <c r="B969" t="s">
        <v>167</v>
      </c>
      <c r="C969" s="216" t="s">
        <v>260</v>
      </c>
      <c r="D969" s="216" t="s">
        <v>260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>
      <c r="A970" t="s">
        <v>143</v>
      </c>
      <c r="B970" t="s">
        <v>167</v>
      </c>
      <c r="C970" s="216" t="s">
        <v>260</v>
      </c>
      <c r="D970" s="216" t="s">
        <v>260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>
      <c r="A971" t="s">
        <v>143</v>
      </c>
      <c r="B971" t="s">
        <v>167</v>
      </c>
      <c r="C971" s="216" t="s">
        <v>260</v>
      </c>
      <c r="D971" s="216" t="s">
        <v>260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>
      <c r="A972" t="s">
        <v>143</v>
      </c>
      <c r="B972" t="s">
        <v>167</v>
      </c>
      <c r="C972" s="216" t="s">
        <v>260</v>
      </c>
      <c r="D972" s="216" t="s">
        <v>260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>
      <c r="A973" t="s">
        <v>143</v>
      </c>
      <c r="B973" t="s">
        <v>167</v>
      </c>
      <c r="C973" s="216" t="s">
        <v>260</v>
      </c>
      <c r="D973" s="216" t="s">
        <v>260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>
      <c r="A974" t="s">
        <v>143</v>
      </c>
      <c r="B974" t="s">
        <v>167</v>
      </c>
      <c r="C974" s="216" t="s">
        <v>260</v>
      </c>
      <c r="D974" s="216" t="s">
        <v>260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>
      <c r="A975" t="s">
        <v>143</v>
      </c>
      <c r="B975" t="s">
        <v>167</v>
      </c>
      <c r="C975" s="216" t="s">
        <v>260</v>
      </c>
      <c r="D975" s="216" t="s">
        <v>260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>
      <c r="A976" t="s">
        <v>143</v>
      </c>
      <c r="B976" t="s">
        <v>167</v>
      </c>
      <c r="C976" s="216" t="s">
        <v>260</v>
      </c>
      <c r="D976" s="216" t="s">
        <v>260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>
      <c r="A977" t="s">
        <v>143</v>
      </c>
      <c r="B977" t="s">
        <v>167</v>
      </c>
      <c r="C977" s="216" t="s">
        <v>260</v>
      </c>
      <c r="D977" s="216" t="s">
        <v>260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>
      <c r="A978" t="s">
        <v>143</v>
      </c>
      <c r="B978" t="s">
        <v>167</v>
      </c>
      <c r="C978" s="216" t="s">
        <v>260</v>
      </c>
      <c r="D978" s="216" t="s">
        <v>260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>
      <c r="A979" t="s">
        <v>143</v>
      </c>
      <c r="B979" t="s">
        <v>167</v>
      </c>
      <c r="C979" s="216" t="s">
        <v>260</v>
      </c>
      <c r="D979" s="216" t="s">
        <v>260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>
      <c r="A980" t="s">
        <v>143</v>
      </c>
      <c r="B980" t="s">
        <v>167</v>
      </c>
      <c r="C980" s="216" t="s">
        <v>260</v>
      </c>
      <c r="D980" s="216" t="s">
        <v>260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>
      <c r="A981" t="s">
        <v>143</v>
      </c>
      <c r="B981" t="s">
        <v>167</v>
      </c>
      <c r="C981" s="216" t="s">
        <v>260</v>
      </c>
      <c r="D981" s="216" t="s">
        <v>260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>
      <c r="A982" t="s">
        <v>143</v>
      </c>
      <c r="B982" t="s">
        <v>167</v>
      </c>
      <c r="C982" s="216" t="s">
        <v>260</v>
      </c>
      <c r="D982" s="216" t="s">
        <v>260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>
      <c r="A983" t="s">
        <v>143</v>
      </c>
      <c r="B983" t="s">
        <v>167</v>
      </c>
      <c r="C983" s="216" t="s">
        <v>260</v>
      </c>
      <c r="D983" s="216" t="s">
        <v>260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>
      <c r="A984" t="s">
        <v>143</v>
      </c>
      <c r="B984" t="s">
        <v>167</v>
      </c>
      <c r="C984" s="216" t="s">
        <v>260</v>
      </c>
      <c r="D984" s="216" t="s">
        <v>260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>
      <c r="A985" t="s">
        <v>143</v>
      </c>
      <c r="B985" t="s">
        <v>167</v>
      </c>
      <c r="C985" s="216" t="s">
        <v>260</v>
      </c>
      <c r="D985" s="216" t="s">
        <v>260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>
      <c r="A986" t="s">
        <v>143</v>
      </c>
      <c r="B986" t="s">
        <v>167</v>
      </c>
      <c r="C986" s="216" t="s">
        <v>260</v>
      </c>
      <c r="D986" s="216" t="s">
        <v>260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>
      <c r="A987" t="s">
        <v>143</v>
      </c>
      <c r="B987" t="s">
        <v>167</v>
      </c>
      <c r="C987" s="216" t="s">
        <v>260</v>
      </c>
      <c r="D987" s="216" t="s">
        <v>260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>
      <c r="A988" t="s">
        <v>143</v>
      </c>
      <c r="B988" t="s">
        <v>167</v>
      </c>
      <c r="C988" s="216" t="s">
        <v>260</v>
      </c>
      <c r="D988" s="216" t="s">
        <v>260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>
      <c r="A989" t="s">
        <v>143</v>
      </c>
      <c r="B989" t="s">
        <v>167</v>
      </c>
      <c r="C989" s="216" t="s">
        <v>260</v>
      </c>
      <c r="D989" s="216" t="s">
        <v>260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>
      <c r="A990" t="s">
        <v>143</v>
      </c>
      <c r="B990" t="s">
        <v>167</v>
      </c>
      <c r="C990" s="216" t="s">
        <v>260</v>
      </c>
      <c r="D990" s="216" t="s">
        <v>260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>
      <c r="A991" t="s">
        <v>143</v>
      </c>
      <c r="B991" t="s">
        <v>167</v>
      </c>
      <c r="C991" s="216" t="s">
        <v>260</v>
      </c>
      <c r="D991" s="216" t="s">
        <v>260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>
      <c r="A992" t="s">
        <v>143</v>
      </c>
      <c r="B992" t="s">
        <v>167</v>
      </c>
      <c r="C992" s="216" t="s">
        <v>260</v>
      </c>
      <c r="D992" s="216" t="s">
        <v>260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>
      <c r="A993" t="s">
        <v>143</v>
      </c>
      <c r="B993" t="s">
        <v>167</v>
      </c>
      <c r="C993" s="216" t="s">
        <v>260</v>
      </c>
      <c r="D993" s="216" t="s">
        <v>260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>
      <c r="A994" t="s">
        <v>143</v>
      </c>
      <c r="B994" t="s">
        <v>167</v>
      </c>
      <c r="C994" s="216" t="s">
        <v>260</v>
      </c>
      <c r="D994" s="216" t="s">
        <v>260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>
      <c r="A995" t="s">
        <v>143</v>
      </c>
      <c r="B995" t="s">
        <v>167</v>
      </c>
      <c r="C995" s="216" t="s">
        <v>260</v>
      </c>
      <c r="D995" s="216" t="s">
        <v>260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>
      <c r="A996" t="s">
        <v>143</v>
      </c>
      <c r="B996" t="s">
        <v>167</v>
      </c>
      <c r="C996" s="216" t="s">
        <v>260</v>
      </c>
      <c r="D996" s="216" t="s">
        <v>260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>
      <c r="A997" t="s">
        <v>143</v>
      </c>
      <c r="B997" t="s">
        <v>167</v>
      </c>
      <c r="C997" s="216" t="s">
        <v>260</v>
      </c>
      <c r="D997" s="216" t="s">
        <v>260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>
      <c r="A998" t="s">
        <v>143</v>
      </c>
      <c r="B998" t="s">
        <v>167</v>
      </c>
      <c r="C998" s="216" t="s">
        <v>260</v>
      </c>
      <c r="D998" s="216" t="s">
        <v>260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>
      <c r="A999" t="s">
        <v>143</v>
      </c>
      <c r="B999" t="s">
        <v>167</v>
      </c>
      <c r="C999" s="216" t="s">
        <v>260</v>
      </c>
      <c r="D999" s="216" t="s">
        <v>260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>
      <c r="A1000" t="s">
        <v>143</v>
      </c>
      <c r="B1000" t="s">
        <v>167</v>
      </c>
      <c r="C1000" s="216" t="s">
        <v>260</v>
      </c>
      <c r="D1000" s="216" t="s">
        <v>260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>
      <c r="A1001" t="s">
        <v>143</v>
      </c>
      <c r="B1001" t="s">
        <v>167</v>
      </c>
      <c r="C1001" s="216" t="s">
        <v>260</v>
      </c>
      <c r="D1001" s="216" t="s">
        <v>260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>
      <c r="A1002" t="s">
        <v>143</v>
      </c>
      <c r="B1002" t="s">
        <v>167</v>
      </c>
      <c r="C1002" s="216" t="s">
        <v>260</v>
      </c>
      <c r="D1002" s="216" t="s">
        <v>260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>
      <c r="A1003" t="s">
        <v>143</v>
      </c>
      <c r="B1003" t="s">
        <v>167</v>
      </c>
      <c r="C1003" s="216" t="s">
        <v>260</v>
      </c>
      <c r="D1003" s="216" t="s">
        <v>260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>
      <c r="A1004" t="s">
        <v>143</v>
      </c>
      <c r="B1004" t="s">
        <v>167</v>
      </c>
      <c r="C1004" s="216" t="s">
        <v>260</v>
      </c>
      <c r="D1004" s="216" t="s">
        <v>260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>
      <c r="A1005" t="s">
        <v>143</v>
      </c>
      <c r="B1005" t="s">
        <v>167</v>
      </c>
      <c r="C1005" s="216" t="s">
        <v>260</v>
      </c>
      <c r="D1005" s="216" t="s">
        <v>260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>
      <c r="A1006" t="s">
        <v>143</v>
      </c>
      <c r="B1006" t="s">
        <v>167</v>
      </c>
      <c r="C1006" s="216" t="s">
        <v>260</v>
      </c>
      <c r="D1006" s="216" t="s">
        <v>260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>
      <c r="A1007" t="s">
        <v>143</v>
      </c>
      <c r="B1007" t="s">
        <v>167</v>
      </c>
      <c r="C1007" s="216" t="s">
        <v>260</v>
      </c>
      <c r="D1007" s="216" t="s">
        <v>260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>
      <c r="A1008" t="s">
        <v>143</v>
      </c>
      <c r="B1008" t="s">
        <v>167</v>
      </c>
      <c r="C1008" s="216" t="s">
        <v>260</v>
      </c>
      <c r="D1008" s="216" t="s">
        <v>260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>
      <c r="A1009" t="s">
        <v>143</v>
      </c>
      <c r="B1009" t="s">
        <v>167</v>
      </c>
      <c r="C1009" s="216" t="s">
        <v>260</v>
      </c>
      <c r="D1009" s="216" t="s">
        <v>260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>
      <c r="A1010" t="s">
        <v>143</v>
      </c>
      <c r="B1010" t="s">
        <v>167</v>
      </c>
      <c r="C1010" s="216" t="s">
        <v>260</v>
      </c>
      <c r="D1010" s="216" t="s">
        <v>260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>
      <c r="A1011" t="s">
        <v>143</v>
      </c>
      <c r="B1011" t="s">
        <v>167</v>
      </c>
      <c r="C1011" s="216" t="s">
        <v>260</v>
      </c>
      <c r="D1011" s="216" t="s">
        <v>260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>
      <c r="A1012" t="s">
        <v>143</v>
      </c>
      <c r="B1012" t="s">
        <v>167</v>
      </c>
      <c r="C1012" s="216" t="s">
        <v>260</v>
      </c>
      <c r="D1012" s="216" t="s">
        <v>260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>
      <c r="A1013" t="s">
        <v>143</v>
      </c>
      <c r="B1013" t="s">
        <v>167</v>
      </c>
      <c r="C1013" s="216">
        <v>32794</v>
      </c>
      <c r="D1013" s="216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>
      <c r="A1014" t="s">
        <v>143</v>
      </c>
      <c r="B1014" t="s">
        <v>167</v>
      </c>
      <c r="C1014" s="216">
        <v>32794</v>
      </c>
      <c r="D1014" s="216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>
      <c r="A1015" t="s">
        <v>143</v>
      </c>
      <c r="B1015" t="s">
        <v>167</v>
      </c>
      <c r="C1015" s="216">
        <v>32794</v>
      </c>
      <c r="D1015" s="216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>
      <c r="A1016" t="s">
        <v>143</v>
      </c>
      <c r="B1016" t="s">
        <v>167</v>
      </c>
      <c r="C1016" s="216">
        <v>32794</v>
      </c>
      <c r="D1016" s="216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>
      <c r="A1017" t="s">
        <v>143</v>
      </c>
      <c r="B1017" t="s">
        <v>167</v>
      </c>
      <c r="C1017" s="216">
        <v>32794</v>
      </c>
      <c r="D1017" s="216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>
      <c r="A1018" t="s">
        <v>143</v>
      </c>
      <c r="B1018" t="s">
        <v>167</v>
      </c>
      <c r="C1018" s="216">
        <v>32794</v>
      </c>
      <c r="D1018" s="216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>
      <c r="A1019" t="s">
        <v>143</v>
      </c>
      <c r="B1019" t="s">
        <v>167</v>
      </c>
      <c r="C1019" s="216">
        <v>32794</v>
      </c>
      <c r="D1019" s="216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>
      <c r="A1020" t="s">
        <v>143</v>
      </c>
      <c r="B1020" t="s">
        <v>167</v>
      </c>
      <c r="C1020" s="216">
        <v>32794</v>
      </c>
      <c r="D1020" s="216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>
      <c r="A1021" t="s">
        <v>143</v>
      </c>
      <c r="B1021" t="s">
        <v>167</v>
      </c>
      <c r="C1021" s="216">
        <v>32794</v>
      </c>
      <c r="D1021" s="216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>
      <c r="A1022" t="s">
        <v>143</v>
      </c>
      <c r="B1022" t="s">
        <v>167</v>
      </c>
      <c r="C1022" s="216">
        <v>32794</v>
      </c>
      <c r="D1022" s="216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>
      <c r="A1023" t="s">
        <v>143</v>
      </c>
      <c r="B1023" t="s">
        <v>167</v>
      </c>
      <c r="C1023" s="216">
        <v>32794</v>
      </c>
      <c r="D1023" s="216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>
      <c r="A1024" t="s">
        <v>143</v>
      </c>
      <c r="B1024" t="s">
        <v>167</v>
      </c>
      <c r="C1024" s="216">
        <v>32794</v>
      </c>
      <c r="D1024" s="216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>
      <c r="A1025" t="s">
        <v>143</v>
      </c>
      <c r="B1025" t="s">
        <v>167</v>
      </c>
      <c r="C1025" s="216">
        <v>32794</v>
      </c>
      <c r="D1025" s="216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>
      <c r="A1026" t="s">
        <v>143</v>
      </c>
      <c r="B1026" t="s">
        <v>167</v>
      </c>
      <c r="C1026" s="216">
        <v>32794</v>
      </c>
      <c r="D1026" s="216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>
      <c r="A1027" t="s">
        <v>143</v>
      </c>
      <c r="B1027" t="s">
        <v>167</v>
      </c>
      <c r="C1027" s="216">
        <v>32794</v>
      </c>
      <c r="D1027" s="216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>
      <c r="A1028" t="s">
        <v>143</v>
      </c>
      <c r="B1028" t="s">
        <v>167</v>
      </c>
      <c r="C1028" s="216">
        <v>32794</v>
      </c>
      <c r="D1028" s="216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>
      <c r="A1029" t="s">
        <v>143</v>
      </c>
      <c r="B1029" t="s">
        <v>167</v>
      </c>
      <c r="C1029" s="216">
        <v>32794</v>
      </c>
      <c r="D1029" s="216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>
      <c r="A1030" t="s">
        <v>143</v>
      </c>
      <c r="B1030" t="s">
        <v>167</v>
      </c>
      <c r="C1030" s="216">
        <v>32794</v>
      </c>
      <c r="D1030" s="216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>
      <c r="A1031" t="s">
        <v>143</v>
      </c>
      <c r="B1031" t="s">
        <v>167</v>
      </c>
      <c r="C1031" s="216">
        <v>32794</v>
      </c>
      <c r="D1031" s="216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>
      <c r="A1032" t="s">
        <v>143</v>
      </c>
      <c r="B1032" t="s">
        <v>167</v>
      </c>
      <c r="C1032" s="216">
        <v>32794</v>
      </c>
      <c r="D1032" s="216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>
      <c r="A1033" t="s">
        <v>143</v>
      </c>
      <c r="B1033" t="s">
        <v>167</v>
      </c>
      <c r="C1033" s="216">
        <v>32794</v>
      </c>
      <c r="D1033" s="216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>
      <c r="A1034" t="s">
        <v>143</v>
      </c>
      <c r="B1034" t="s">
        <v>167</v>
      </c>
      <c r="C1034" s="216">
        <v>32794</v>
      </c>
      <c r="D1034" s="216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>
      <c r="A1035" t="s">
        <v>143</v>
      </c>
      <c r="B1035" t="s">
        <v>167</v>
      </c>
      <c r="C1035" s="216">
        <v>32794</v>
      </c>
      <c r="D1035" s="216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>
      <c r="A1036" t="s">
        <v>143</v>
      </c>
      <c r="B1036" t="s">
        <v>167</v>
      </c>
      <c r="C1036" s="216">
        <v>32794</v>
      </c>
      <c r="D1036" s="216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>
      <c r="A1037" t="s">
        <v>143</v>
      </c>
      <c r="B1037" t="s">
        <v>167</v>
      </c>
      <c r="C1037" s="216">
        <v>32794</v>
      </c>
      <c r="D1037" s="216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>
      <c r="A1038" t="s">
        <v>143</v>
      </c>
      <c r="B1038" t="s">
        <v>167</v>
      </c>
      <c r="C1038" s="216">
        <v>32794</v>
      </c>
      <c r="D1038" s="216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>
      <c r="A1039" t="s">
        <v>143</v>
      </c>
      <c r="B1039" t="s">
        <v>167</v>
      </c>
      <c r="C1039" s="216">
        <v>32794</v>
      </c>
      <c r="D1039" s="216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>
      <c r="A1040" t="s">
        <v>143</v>
      </c>
      <c r="B1040" t="s">
        <v>167</v>
      </c>
      <c r="C1040" s="216">
        <v>32794</v>
      </c>
      <c r="D1040" s="216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>
      <c r="A1041" t="s">
        <v>143</v>
      </c>
      <c r="B1041" t="s">
        <v>167</v>
      </c>
      <c r="C1041" s="216">
        <v>32794</v>
      </c>
      <c r="D1041" s="216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>
      <c r="A1042" t="s">
        <v>143</v>
      </c>
      <c r="B1042" t="s">
        <v>167</v>
      </c>
      <c r="C1042" s="216">
        <v>32794</v>
      </c>
      <c r="D1042" s="216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>
      <c r="A1043" t="s">
        <v>143</v>
      </c>
      <c r="B1043" t="s">
        <v>167</v>
      </c>
      <c r="C1043" s="216">
        <v>32794</v>
      </c>
      <c r="D1043" s="216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>
      <c r="A1044" t="s">
        <v>143</v>
      </c>
      <c r="B1044" t="s">
        <v>167</v>
      </c>
      <c r="C1044" s="216">
        <v>32794</v>
      </c>
      <c r="D1044" s="216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>
      <c r="A1045" t="s">
        <v>143</v>
      </c>
      <c r="B1045" t="s">
        <v>167</v>
      </c>
      <c r="C1045" s="216">
        <v>32794</v>
      </c>
      <c r="D1045" s="216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>
      <c r="A1046" t="s">
        <v>143</v>
      </c>
      <c r="B1046" t="s">
        <v>167</v>
      </c>
      <c r="C1046" s="216">
        <v>32794</v>
      </c>
      <c r="D1046" s="216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>
      <c r="A1047" t="s">
        <v>143</v>
      </c>
      <c r="B1047" t="s">
        <v>167</v>
      </c>
      <c r="C1047" s="216">
        <v>32794</v>
      </c>
      <c r="D1047" s="216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>
      <c r="A1048" t="s">
        <v>143</v>
      </c>
      <c r="B1048" t="s">
        <v>167</v>
      </c>
      <c r="C1048" s="216">
        <v>32794</v>
      </c>
      <c r="D1048" s="216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>
      <c r="A1049" t="s">
        <v>143</v>
      </c>
      <c r="B1049" t="s">
        <v>167</v>
      </c>
      <c r="C1049" s="216">
        <v>32794</v>
      </c>
      <c r="D1049" s="216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>
      <c r="A1050" t="s">
        <v>143</v>
      </c>
      <c r="B1050" t="s">
        <v>167</v>
      </c>
      <c r="C1050" s="216">
        <v>32794</v>
      </c>
      <c r="D1050" s="216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>
      <c r="A1051" t="s">
        <v>143</v>
      </c>
      <c r="B1051" t="s">
        <v>167</v>
      </c>
      <c r="C1051" s="216">
        <v>32794</v>
      </c>
      <c r="D1051" s="216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>
      <c r="A1052" t="s">
        <v>143</v>
      </c>
      <c r="B1052" t="s">
        <v>167</v>
      </c>
      <c r="C1052" s="216">
        <v>32794</v>
      </c>
      <c r="D1052" s="216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>
      <c r="A1053" t="s">
        <v>143</v>
      </c>
      <c r="B1053" t="s">
        <v>167</v>
      </c>
      <c r="C1053" s="216">
        <v>32794</v>
      </c>
      <c r="D1053" s="216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>
      <c r="A1054" t="s">
        <v>143</v>
      </c>
      <c r="B1054" t="s">
        <v>167</v>
      </c>
      <c r="C1054" s="216">
        <v>32794</v>
      </c>
      <c r="D1054" s="216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>
      <c r="A1055" t="s">
        <v>143</v>
      </c>
      <c r="B1055" t="s">
        <v>167</v>
      </c>
      <c r="C1055" s="216">
        <v>32794</v>
      </c>
      <c r="D1055" s="216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>
      <c r="A1056" t="s">
        <v>143</v>
      </c>
      <c r="B1056" t="s">
        <v>167</v>
      </c>
      <c r="C1056" s="216">
        <v>32794</v>
      </c>
      <c r="D1056" s="216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>
      <c r="A1057" t="s">
        <v>143</v>
      </c>
      <c r="B1057" t="s">
        <v>167</v>
      </c>
      <c r="C1057" s="216">
        <v>32794</v>
      </c>
      <c r="D1057" s="216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>
      <c r="A1058" t="s">
        <v>143</v>
      </c>
      <c r="B1058" t="s">
        <v>167</v>
      </c>
      <c r="C1058" s="216">
        <v>32794</v>
      </c>
      <c r="D1058" s="216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>
      <c r="A1059" t="s">
        <v>143</v>
      </c>
      <c r="B1059" t="s">
        <v>167</v>
      </c>
      <c r="C1059" s="216">
        <v>32794</v>
      </c>
      <c r="D1059" s="216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>
      <c r="A1060" t="s">
        <v>143</v>
      </c>
      <c r="B1060" t="s">
        <v>167</v>
      </c>
      <c r="C1060" s="216">
        <v>32794</v>
      </c>
      <c r="D1060" s="216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>
      <c r="A1061" t="s">
        <v>143</v>
      </c>
      <c r="B1061" t="s">
        <v>167</v>
      </c>
      <c r="C1061" s="216">
        <v>32794</v>
      </c>
      <c r="D1061" s="216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>
      <c r="A1062" t="s">
        <v>143</v>
      </c>
      <c r="B1062" t="s">
        <v>167</v>
      </c>
      <c r="C1062" s="216">
        <v>32794</v>
      </c>
      <c r="D1062" s="216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>
      <c r="A1063" t="s">
        <v>143</v>
      </c>
      <c r="B1063" t="s">
        <v>167</v>
      </c>
      <c r="C1063" s="216">
        <v>32794</v>
      </c>
      <c r="D1063" s="216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>
      <c r="A1064" t="s">
        <v>143</v>
      </c>
      <c r="B1064" t="s">
        <v>167</v>
      </c>
      <c r="C1064" s="216">
        <v>32794</v>
      </c>
      <c r="D1064" s="216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>
      <c r="A1065" t="s">
        <v>143</v>
      </c>
      <c r="B1065" t="s">
        <v>167</v>
      </c>
      <c r="C1065" s="216">
        <v>32794</v>
      </c>
      <c r="D1065" s="216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>
      <c r="A1066" t="s">
        <v>143</v>
      </c>
      <c r="B1066" t="s">
        <v>167</v>
      </c>
      <c r="C1066" s="216">
        <v>32794</v>
      </c>
      <c r="D1066" s="216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>
      <c r="A1067" t="s">
        <v>143</v>
      </c>
      <c r="B1067" t="s">
        <v>167</v>
      </c>
      <c r="C1067" s="216">
        <v>32794</v>
      </c>
      <c r="D1067" s="216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>
      <c r="A1068" t="s">
        <v>143</v>
      </c>
      <c r="B1068" t="s">
        <v>167</v>
      </c>
      <c r="C1068" s="216">
        <v>32794</v>
      </c>
      <c r="D1068" s="216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>
      <c r="A1069" t="s">
        <v>143</v>
      </c>
      <c r="B1069" t="s">
        <v>167</v>
      </c>
      <c r="C1069" s="216">
        <v>33161</v>
      </c>
      <c r="D1069" s="216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>
      <c r="A1070" t="s">
        <v>143</v>
      </c>
      <c r="B1070" t="s">
        <v>167</v>
      </c>
      <c r="C1070" s="216">
        <v>33161</v>
      </c>
      <c r="D1070" s="216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>
      <c r="A1071" t="s">
        <v>143</v>
      </c>
      <c r="B1071" t="s">
        <v>167</v>
      </c>
      <c r="C1071" s="216">
        <v>33161</v>
      </c>
      <c r="D1071" s="216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>
      <c r="A1072" t="s">
        <v>143</v>
      </c>
      <c r="B1072" t="s">
        <v>167</v>
      </c>
      <c r="C1072" s="216">
        <v>33161</v>
      </c>
      <c r="D1072" s="216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>
      <c r="A1073" t="s">
        <v>143</v>
      </c>
      <c r="B1073" t="s">
        <v>167</v>
      </c>
      <c r="C1073" s="216">
        <v>33161</v>
      </c>
      <c r="D1073" s="216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>
      <c r="A1074" t="s">
        <v>143</v>
      </c>
      <c r="B1074" t="s">
        <v>167</v>
      </c>
      <c r="C1074" s="216">
        <v>33161</v>
      </c>
      <c r="D1074" s="216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>
      <c r="A1075" t="s">
        <v>143</v>
      </c>
      <c r="B1075" t="s">
        <v>167</v>
      </c>
      <c r="C1075" s="216">
        <v>33161</v>
      </c>
      <c r="D1075" s="216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>
      <c r="A1076" t="s">
        <v>143</v>
      </c>
      <c r="B1076" t="s">
        <v>167</v>
      </c>
      <c r="C1076" s="216">
        <v>33161</v>
      </c>
      <c r="D1076" s="216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>
      <c r="A1077" t="s">
        <v>143</v>
      </c>
      <c r="B1077" t="s">
        <v>167</v>
      </c>
      <c r="C1077" s="216">
        <v>33161</v>
      </c>
      <c r="D1077" s="216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>
      <c r="A1078" t="s">
        <v>143</v>
      </c>
      <c r="B1078" t="s">
        <v>167</v>
      </c>
      <c r="C1078" s="216">
        <v>33161</v>
      </c>
      <c r="D1078" s="216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>
      <c r="A1079" t="s">
        <v>143</v>
      </c>
      <c r="B1079" t="s">
        <v>167</v>
      </c>
      <c r="C1079" s="216">
        <v>33161</v>
      </c>
      <c r="D1079" s="216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>
      <c r="A1080" t="s">
        <v>143</v>
      </c>
      <c r="B1080" t="s">
        <v>167</v>
      </c>
      <c r="C1080" s="216">
        <v>33161</v>
      </c>
      <c r="D1080" s="216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>
      <c r="A1081" t="s">
        <v>143</v>
      </c>
      <c r="B1081" t="s">
        <v>167</v>
      </c>
      <c r="C1081" s="216">
        <v>33161</v>
      </c>
      <c r="D1081" s="216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>
      <c r="A1082" t="s">
        <v>143</v>
      </c>
      <c r="B1082" t="s">
        <v>167</v>
      </c>
      <c r="C1082" s="216">
        <v>33161</v>
      </c>
      <c r="D1082" s="216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>
      <c r="A1083" t="s">
        <v>143</v>
      </c>
      <c r="B1083" t="s">
        <v>167</v>
      </c>
      <c r="C1083" s="216">
        <v>33161</v>
      </c>
      <c r="D1083" s="216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>
      <c r="A1084" t="s">
        <v>143</v>
      </c>
      <c r="B1084" t="s">
        <v>167</v>
      </c>
      <c r="C1084" s="216">
        <v>33161</v>
      </c>
      <c r="D1084" s="216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>
      <c r="A1085" t="s">
        <v>143</v>
      </c>
      <c r="B1085" t="s">
        <v>167</v>
      </c>
      <c r="C1085" s="216">
        <v>33161</v>
      </c>
      <c r="D1085" s="216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>
      <c r="A1086" t="s">
        <v>143</v>
      </c>
      <c r="B1086" t="s">
        <v>167</v>
      </c>
      <c r="C1086" s="216">
        <v>33161</v>
      </c>
      <c r="D1086" s="216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>
      <c r="A1087" t="s">
        <v>143</v>
      </c>
      <c r="B1087" t="s">
        <v>167</v>
      </c>
      <c r="C1087" s="216">
        <v>33161</v>
      </c>
      <c r="D1087" s="216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>
      <c r="A1088" t="s">
        <v>143</v>
      </c>
      <c r="B1088" t="s">
        <v>167</v>
      </c>
      <c r="C1088" s="216">
        <v>33161</v>
      </c>
      <c r="D1088" s="216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>
      <c r="A1089" t="s">
        <v>143</v>
      </c>
      <c r="B1089" t="s">
        <v>167</v>
      </c>
      <c r="C1089" s="216">
        <v>33161</v>
      </c>
      <c r="D1089" s="216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>
      <c r="A1090" t="s">
        <v>143</v>
      </c>
      <c r="B1090" t="s">
        <v>167</v>
      </c>
      <c r="C1090" s="216">
        <v>33161</v>
      </c>
      <c r="D1090" s="216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>
      <c r="A1091" t="s">
        <v>143</v>
      </c>
      <c r="B1091" t="s">
        <v>167</v>
      </c>
      <c r="C1091" s="216">
        <v>33161</v>
      </c>
      <c r="D1091" s="216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>
      <c r="A1092" t="s">
        <v>143</v>
      </c>
      <c r="B1092" t="s">
        <v>167</v>
      </c>
      <c r="C1092" s="216">
        <v>33161</v>
      </c>
      <c r="D1092" s="216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>
      <c r="A1093" t="s">
        <v>143</v>
      </c>
      <c r="B1093" t="s">
        <v>167</v>
      </c>
      <c r="C1093" s="216">
        <v>33161</v>
      </c>
      <c r="D1093" s="216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>
      <c r="A1094" t="s">
        <v>143</v>
      </c>
      <c r="B1094" t="s">
        <v>167</v>
      </c>
      <c r="C1094" s="216">
        <v>33161</v>
      </c>
      <c r="D1094" s="216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>
      <c r="A1095" t="s">
        <v>143</v>
      </c>
      <c r="B1095" t="s">
        <v>167</v>
      </c>
      <c r="C1095" s="216">
        <v>33161</v>
      </c>
      <c r="D1095" s="216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>
      <c r="A1096" t="s">
        <v>143</v>
      </c>
      <c r="B1096" t="s">
        <v>167</v>
      </c>
      <c r="C1096" s="216">
        <v>33161</v>
      </c>
      <c r="D1096" s="216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>
      <c r="A1097" t="s">
        <v>143</v>
      </c>
      <c r="B1097" t="s">
        <v>167</v>
      </c>
      <c r="C1097" s="216">
        <v>33161</v>
      </c>
      <c r="D1097" s="216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>
      <c r="A1098" t="s">
        <v>143</v>
      </c>
      <c r="B1098" t="s">
        <v>167</v>
      </c>
      <c r="C1098" s="216">
        <v>33161</v>
      </c>
      <c r="D1098" s="216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>
      <c r="A1099" t="s">
        <v>143</v>
      </c>
      <c r="B1099" t="s">
        <v>167</v>
      </c>
      <c r="C1099" s="216">
        <v>33161</v>
      </c>
      <c r="D1099" s="216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>
      <c r="A1100" t="s">
        <v>143</v>
      </c>
      <c r="B1100" t="s">
        <v>167</v>
      </c>
      <c r="C1100" s="216">
        <v>33161</v>
      </c>
      <c r="D1100" s="216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>
      <c r="A1101" t="s">
        <v>143</v>
      </c>
      <c r="B1101" t="s">
        <v>167</v>
      </c>
      <c r="C1101" s="216">
        <v>33161</v>
      </c>
      <c r="D1101" s="216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>
      <c r="A1102" t="s">
        <v>143</v>
      </c>
      <c r="B1102" t="s">
        <v>167</v>
      </c>
      <c r="C1102" s="216">
        <v>33161</v>
      </c>
      <c r="D1102" s="216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>
      <c r="A1103" t="s">
        <v>143</v>
      </c>
      <c r="B1103" t="s">
        <v>167</v>
      </c>
      <c r="C1103" s="216">
        <v>33161</v>
      </c>
      <c r="D1103" s="216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>
      <c r="A1104" t="s">
        <v>143</v>
      </c>
      <c r="B1104" t="s">
        <v>167</v>
      </c>
      <c r="C1104" s="216">
        <v>33161</v>
      </c>
      <c r="D1104" s="216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>
      <c r="A1105" t="s">
        <v>143</v>
      </c>
      <c r="B1105" t="s">
        <v>167</v>
      </c>
      <c r="C1105" s="216">
        <v>33161</v>
      </c>
      <c r="D1105" s="216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>
      <c r="A1106" t="s">
        <v>143</v>
      </c>
      <c r="B1106" t="s">
        <v>167</v>
      </c>
      <c r="C1106" s="216">
        <v>33161</v>
      </c>
      <c r="D1106" s="216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>
      <c r="A1107" t="s">
        <v>143</v>
      </c>
      <c r="B1107" t="s">
        <v>167</v>
      </c>
      <c r="C1107" s="216">
        <v>33161</v>
      </c>
      <c r="D1107" s="216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>
      <c r="A1108" t="s">
        <v>143</v>
      </c>
      <c r="B1108" t="s">
        <v>167</v>
      </c>
      <c r="C1108" s="216">
        <v>33161</v>
      </c>
      <c r="D1108" s="216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>
      <c r="A1109" t="s">
        <v>143</v>
      </c>
      <c r="B1109" t="s">
        <v>167</v>
      </c>
      <c r="C1109" s="216">
        <v>33161</v>
      </c>
      <c r="D1109" s="216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>
      <c r="A1110" t="s">
        <v>143</v>
      </c>
      <c r="B1110" t="s">
        <v>167</v>
      </c>
      <c r="C1110" s="216">
        <v>33161</v>
      </c>
      <c r="D1110" s="216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>
      <c r="A1111" t="s">
        <v>143</v>
      </c>
      <c r="B1111" t="s">
        <v>167</v>
      </c>
      <c r="C1111" s="216">
        <v>33161</v>
      </c>
      <c r="D1111" s="216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>
      <c r="A1112" t="s">
        <v>143</v>
      </c>
      <c r="B1112" t="s">
        <v>167</v>
      </c>
      <c r="C1112" s="216">
        <v>33161</v>
      </c>
      <c r="D1112" s="216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>
      <c r="A1113" t="s">
        <v>143</v>
      </c>
      <c r="B1113" t="s">
        <v>167</v>
      </c>
      <c r="C1113" s="216">
        <v>33161</v>
      </c>
      <c r="D1113" s="216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>
      <c r="A1114" t="s">
        <v>143</v>
      </c>
      <c r="B1114" t="s">
        <v>167</v>
      </c>
      <c r="C1114" s="216">
        <v>33161</v>
      </c>
      <c r="D1114" s="216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>
      <c r="A1115" t="s">
        <v>143</v>
      </c>
      <c r="B1115" t="s">
        <v>167</v>
      </c>
      <c r="C1115" s="216">
        <v>33161</v>
      </c>
      <c r="D1115" s="216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>
      <c r="A1116" t="s">
        <v>143</v>
      </c>
      <c r="B1116" t="s">
        <v>167</v>
      </c>
      <c r="C1116" s="216">
        <v>33161</v>
      </c>
      <c r="D1116" s="216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>
      <c r="A1117" t="s">
        <v>143</v>
      </c>
      <c r="B1117" t="s">
        <v>167</v>
      </c>
      <c r="C1117" s="216">
        <v>33161</v>
      </c>
      <c r="D1117" s="216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>
      <c r="A1118" t="s">
        <v>143</v>
      </c>
      <c r="B1118" t="s">
        <v>167</v>
      </c>
      <c r="C1118" s="216">
        <v>33161</v>
      </c>
      <c r="D1118" s="216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>
      <c r="A1119" t="s">
        <v>143</v>
      </c>
      <c r="B1119" t="s">
        <v>167</v>
      </c>
      <c r="C1119" s="216">
        <v>33161</v>
      </c>
      <c r="D1119" s="216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>
      <c r="A1120" t="s">
        <v>143</v>
      </c>
      <c r="B1120" t="s">
        <v>167</v>
      </c>
      <c r="C1120" s="216">
        <v>33161</v>
      </c>
      <c r="D1120" s="216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>
      <c r="A1121" t="s">
        <v>143</v>
      </c>
      <c r="B1121" t="s">
        <v>167</v>
      </c>
      <c r="C1121" s="216">
        <v>33161</v>
      </c>
      <c r="D1121" s="216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>
      <c r="A1122" t="s">
        <v>143</v>
      </c>
      <c r="B1122" t="s">
        <v>167</v>
      </c>
      <c r="C1122" s="216">
        <v>33161</v>
      </c>
      <c r="D1122" s="216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>
      <c r="A1123" t="s">
        <v>143</v>
      </c>
      <c r="B1123" t="s">
        <v>167</v>
      </c>
      <c r="C1123" s="216">
        <v>33161</v>
      </c>
      <c r="D1123" s="216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>
      <c r="A1124" t="s">
        <v>143</v>
      </c>
      <c r="B1124" t="s">
        <v>167</v>
      </c>
      <c r="C1124" s="216">
        <v>33161</v>
      </c>
      <c r="D1124" s="216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>
      <c r="A1125" t="s">
        <v>143</v>
      </c>
      <c r="B1125" t="s">
        <v>167</v>
      </c>
      <c r="C1125" s="216" t="s">
        <v>260</v>
      </c>
      <c r="D1125" s="216" t="s">
        <v>260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>
      <c r="A1126" t="s">
        <v>143</v>
      </c>
      <c r="B1126" t="s">
        <v>167</v>
      </c>
      <c r="C1126" s="216" t="s">
        <v>260</v>
      </c>
      <c r="D1126" s="216" t="s">
        <v>260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>
      <c r="A1127" t="s">
        <v>143</v>
      </c>
      <c r="B1127" t="s">
        <v>167</v>
      </c>
      <c r="C1127" s="216" t="s">
        <v>260</v>
      </c>
      <c r="D1127" s="216" t="s">
        <v>260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>
      <c r="A1128" t="s">
        <v>143</v>
      </c>
      <c r="B1128" t="s">
        <v>167</v>
      </c>
      <c r="C1128" s="216" t="s">
        <v>260</v>
      </c>
      <c r="D1128" s="216" t="s">
        <v>260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>
      <c r="A1129" t="s">
        <v>143</v>
      </c>
      <c r="B1129" t="s">
        <v>167</v>
      </c>
      <c r="C1129" s="216" t="s">
        <v>260</v>
      </c>
      <c r="D1129" s="216" t="s">
        <v>260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>
      <c r="A1130" t="s">
        <v>143</v>
      </c>
      <c r="B1130" t="s">
        <v>167</v>
      </c>
      <c r="C1130" s="216" t="s">
        <v>260</v>
      </c>
      <c r="D1130" s="216" t="s">
        <v>260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>
      <c r="A1131" t="s">
        <v>143</v>
      </c>
      <c r="B1131" t="s">
        <v>167</v>
      </c>
      <c r="C1131" s="216" t="s">
        <v>260</v>
      </c>
      <c r="D1131" s="216" t="s">
        <v>260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>
      <c r="A1132" t="s">
        <v>143</v>
      </c>
      <c r="B1132" t="s">
        <v>167</v>
      </c>
      <c r="C1132" s="216" t="s">
        <v>260</v>
      </c>
      <c r="D1132" s="216" t="s">
        <v>260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>
      <c r="A1133" t="s">
        <v>143</v>
      </c>
      <c r="B1133" t="s">
        <v>167</v>
      </c>
      <c r="C1133" s="216" t="s">
        <v>260</v>
      </c>
      <c r="D1133" s="216" t="s">
        <v>260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>
      <c r="A1134" t="s">
        <v>143</v>
      </c>
      <c r="B1134" t="s">
        <v>167</v>
      </c>
      <c r="C1134" s="216" t="s">
        <v>260</v>
      </c>
      <c r="D1134" s="216" t="s">
        <v>260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>
      <c r="A1135" t="s">
        <v>143</v>
      </c>
      <c r="B1135" t="s">
        <v>167</v>
      </c>
      <c r="C1135" s="216" t="s">
        <v>260</v>
      </c>
      <c r="D1135" s="216" t="s">
        <v>260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>
      <c r="A1136" t="s">
        <v>143</v>
      </c>
      <c r="B1136" t="s">
        <v>167</v>
      </c>
      <c r="C1136" s="216" t="s">
        <v>260</v>
      </c>
      <c r="D1136" s="216" t="s">
        <v>260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>
      <c r="A1137" t="s">
        <v>143</v>
      </c>
      <c r="B1137" t="s">
        <v>167</v>
      </c>
      <c r="C1137" s="216" t="s">
        <v>260</v>
      </c>
      <c r="D1137" s="216" t="s">
        <v>260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>
      <c r="A1138" t="s">
        <v>143</v>
      </c>
      <c r="B1138" t="s">
        <v>167</v>
      </c>
      <c r="C1138" s="216" t="s">
        <v>260</v>
      </c>
      <c r="D1138" s="216" t="s">
        <v>260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>
      <c r="A1139" t="s">
        <v>143</v>
      </c>
      <c r="B1139" t="s">
        <v>167</v>
      </c>
      <c r="C1139" s="216" t="s">
        <v>260</v>
      </c>
      <c r="D1139" s="216" t="s">
        <v>260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>
      <c r="A1140" t="s">
        <v>143</v>
      </c>
      <c r="B1140" t="s">
        <v>167</v>
      </c>
      <c r="C1140" s="216" t="s">
        <v>260</v>
      </c>
      <c r="D1140" s="216" t="s">
        <v>260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>
      <c r="A1141" t="s">
        <v>143</v>
      </c>
      <c r="B1141" t="s">
        <v>167</v>
      </c>
      <c r="C1141" s="216" t="s">
        <v>260</v>
      </c>
      <c r="D1141" s="216" t="s">
        <v>260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>
      <c r="A1142" t="s">
        <v>143</v>
      </c>
      <c r="B1142" t="s">
        <v>167</v>
      </c>
      <c r="C1142" s="216" t="s">
        <v>260</v>
      </c>
      <c r="D1142" s="216" t="s">
        <v>260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>
      <c r="A1143" t="s">
        <v>143</v>
      </c>
      <c r="B1143" t="s">
        <v>167</v>
      </c>
      <c r="C1143" s="216" t="s">
        <v>260</v>
      </c>
      <c r="D1143" s="216" t="s">
        <v>260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>
      <c r="A1144" t="s">
        <v>143</v>
      </c>
      <c r="B1144" t="s">
        <v>167</v>
      </c>
      <c r="C1144" s="216" t="s">
        <v>260</v>
      </c>
      <c r="D1144" s="216" t="s">
        <v>260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>
      <c r="A1145" t="s">
        <v>143</v>
      </c>
      <c r="B1145" t="s">
        <v>167</v>
      </c>
      <c r="C1145" s="216" t="s">
        <v>260</v>
      </c>
      <c r="D1145" s="216" t="s">
        <v>260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>
      <c r="A1146" t="s">
        <v>143</v>
      </c>
      <c r="B1146" t="s">
        <v>167</v>
      </c>
      <c r="C1146" s="216" t="s">
        <v>260</v>
      </c>
      <c r="D1146" s="216" t="s">
        <v>260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>
      <c r="A1147" t="s">
        <v>143</v>
      </c>
      <c r="B1147" t="s">
        <v>167</v>
      </c>
      <c r="C1147" s="216" t="s">
        <v>260</v>
      </c>
      <c r="D1147" s="216" t="s">
        <v>260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>
      <c r="A1148" t="s">
        <v>143</v>
      </c>
      <c r="B1148" t="s">
        <v>167</v>
      </c>
      <c r="C1148" s="216" t="s">
        <v>260</v>
      </c>
      <c r="D1148" s="216" t="s">
        <v>260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>
      <c r="A1149" t="s">
        <v>143</v>
      </c>
      <c r="B1149" t="s">
        <v>167</v>
      </c>
      <c r="C1149" s="216" t="s">
        <v>260</v>
      </c>
      <c r="D1149" s="216" t="s">
        <v>260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>
      <c r="A1150" t="s">
        <v>143</v>
      </c>
      <c r="B1150" t="s">
        <v>167</v>
      </c>
      <c r="C1150" s="216" t="s">
        <v>260</v>
      </c>
      <c r="D1150" s="216" t="s">
        <v>260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>
      <c r="A1151" t="s">
        <v>143</v>
      </c>
      <c r="B1151" t="s">
        <v>167</v>
      </c>
      <c r="C1151" s="216" t="s">
        <v>260</v>
      </c>
      <c r="D1151" s="216" t="s">
        <v>260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>
      <c r="A1152" t="s">
        <v>143</v>
      </c>
      <c r="B1152" t="s">
        <v>167</v>
      </c>
      <c r="C1152" s="216" t="s">
        <v>260</v>
      </c>
      <c r="D1152" s="216" t="s">
        <v>260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>
      <c r="A1153" t="s">
        <v>143</v>
      </c>
      <c r="B1153" t="s">
        <v>167</v>
      </c>
      <c r="C1153" s="216" t="s">
        <v>260</v>
      </c>
      <c r="D1153" s="216" t="s">
        <v>260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>
      <c r="A1154" t="s">
        <v>143</v>
      </c>
      <c r="B1154" t="s">
        <v>167</v>
      </c>
      <c r="C1154" s="216" t="s">
        <v>260</v>
      </c>
      <c r="D1154" s="216" t="s">
        <v>260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>
      <c r="A1155" t="s">
        <v>143</v>
      </c>
      <c r="B1155" t="s">
        <v>167</v>
      </c>
      <c r="C1155" s="216" t="s">
        <v>260</v>
      </c>
      <c r="D1155" s="216" t="s">
        <v>260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>
      <c r="A1156" t="s">
        <v>143</v>
      </c>
      <c r="B1156" t="s">
        <v>167</v>
      </c>
      <c r="C1156" s="216" t="s">
        <v>260</v>
      </c>
      <c r="D1156" s="216" t="s">
        <v>260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>
      <c r="A1157" t="s">
        <v>143</v>
      </c>
      <c r="B1157" t="s">
        <v>167</v>
      </c>
      <c r="C1157" s="216" t="s">
        <v>260</v>
      </c>
      <c r="D1157" s="216" t="s">
        <v>260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>
      <c r="A1158" t="s">
        <v>143</v>
      </c>
      <c r="B1158" t="s">
        <v>167</v>
      </c>
      <c r="C1158" s="216" t="s">
        <v>260</v>
      </c>
      <c r="D1158" s="216" t="s">
        <v>260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>
      <c r="A1159" t="s">
        <v>143</v>
      </c>
      <c r="B1159" t="s">
        <v>167</v>
      </c>
      <c r="C1159" s="216" t="s">
        <v>260</v>
      </c>
      <c r="D1159" s="216" t="s">
        <v>260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>
      <c r="A1160" t="s">
        <v>143</v>
      </c>
      <c r="B1160" t="s">
        <v>167</v>
      </c>
      <c r="C1160" s="216" t="s">
        <v>260</v>
      </c>
      <c r="D1160" s="216" t="s">
        <v>260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>
      <c r="A1161" t="s">
        <v>143</v>
      </c>
      <c r="B1161" t="s">
        <v>167</v>
      </c>
      <c r="C1161" s="216" t="s">
        <v>260</v>
      </c>
      <c r="D1161" s="216" t="s">
        <v>260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>
      <c r="A1162" t="s">
        <v>143</v>
      </c>
      <c r="B1162" t="s">
        <v>167</v>
      </c>
      <c r="C1162" s="216" t="s">
        <v>260</v>
      </c>
      <c r="D1162" s="216" t="s">
        <v>260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>
      <c r="A1163" t="s">
        <v>143</v>
      </c>
      <c r="B1163" t="s">
        <v>167</v>
      </c>
      <c r="C1163" s="216" t="s">
        <v>260</v>
      </c>
      <c r="D1163" s="216" t="s">
        <v>260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>
      <c r="A1164" t="s">
        <v>143</v>
      </c>
      <c r="B1164" t="s">
        <v>167</v>
      </c>
      <c r="C1164" s="216" t="s">
        <v>260</v>
      </c>
      <c r="D1164" s="216" t="s">
        <v>260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>
      <c r="A1165" t="s">
        <v>143</v>
      </c>
      <c r="B1165" t="s">
        <v>167</v>
      </c>
      <c r="C1165" s="216" t="s">
        <v>260</v>
      </c>
      <c r="D1165" s="216" t="s">
        <v>260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>
      <c r="A1166" t="s">
        <v>143</v>
      </c>
      <c r="B1166" t="s">
        <v>167</v>
      </c>
      <c r="C1166" s="216" t="s">
        <v>260</v>
      </c>
      <c r="D1166" s="216" t="s">
        <v>260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>
      <c r="A1167" t="s">
        <v>143</v>
      </c>
      <c r="B1167" t="s">
        <v>167</v>
      </c>
      <c r="C1167" s="216" t="s">
        <v>260</v>
      </c>
      <c r="D1167" s="216" t="s">
        <v>260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>
      <c r="A1168" t="s">
        <v>143</v>
      </c>
      <c r="B1168" t="s">
        <v>167</v>
      </c>
      <c r="C1168" s="216" t="s">
        <v>260</v>
      </c>
      <c r="D1168" s="216" t="s">
        <v>260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>
      <c r="A1169" t="s">
        <v>143</v>
      </c>
      <c r="B1169" t="s">
        <v>167</v>
      </c>
      <c r="C1169" s="216" t="s">
        <v>260</v>
      </c>
      <c r="D1169" s="216" t="s">
        <v>260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>
      <c r="A1170" t="s">
        <v>143</v>
      </c>
      <c r="B1170" t="s">
        <v>167</v>
      </c>
      <c r="C1170" s="216" t="s">
        <v>260</v>
      </c>
      <c r="D1170" s="216" t="s">
        <v>260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>
      <c r="A1171" t="s">
        <v>143</v>
      </c>
      <c r="B1171" t="s">
        <v>167</v>
      </c>
      <c r="C1171" s="216" t="s">
        <v>260</v>
      </c>
      <c r="D1171" s="216" t="s">
        <v>260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>
      <c r="A1172" t="s">
        <v>143</v>
      </c>
      <c r="B1172" t="s">
        <v>167</v>
      </c>
      <c r="C1172" s="216" t="s">
        <v>260</v>
      </c>
      <c r="D1172" s="216" t="s">
        <v>260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>
      <c r="A1173" t="s">
        <v>143</v>
      </c>
      <c r="B1173" t="s">
        <v>167</v>
      </c>
      <c r="C1173" s="216" t="s">
        <v>260</v>
      </c>
      <c r="D1173" s="216" t="s">
        <v>260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>
      <c r="A1174" t="s">
        <v>143</v>
      </c>
      <c r="B1174" t="s">
        <v>167</v>
      </c>
      <c r="C1174" s="216" t="s">
        <v>260</v>
      </c>
      <c r="D1174" s="216" t="s">
        <v>260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>
      <c r="A1175" t="s">
        <v>143</v>
      </c>
      <c r="B1175" t="s">
        <v>167</v>
      </c>
      <c r="C1175" s="216" t="s">
        <v>260</v>
      </c>
      <c r="D1175" s="216" t="s">
        <v>260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>
      <c r="A1176" t="s">
        <v>143</v>
      </c>
      <c r="B1176" t="s">
        <v>167</v>
      </c>
      <c r="C1176" s="216" t="s">
        <v>260</v>
      </c>
      <c r="D1176" s="216" t="s">
        <v>260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>
      <c r="A1177" t="s">
        <v>143</v>
      </c>
      <c r="B1177" t="s">
        <v>167</v>
      </c>
      <c r="C1177" s="216" t="s">
        <v>260</v>
      </c>
      <c r="D1177" s="216" t="s">
        <v>260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>
      <c r="A1178" t="s">
        <v>143</v>
      </c>
      <c r="B1178" t="s">
        <v>167</v>
      </c>
      <c r="C1178" s="216" t="s">
        <v>260</v>
      </c>
      <c r="D1178" s="216" t="s">
        <v>260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>
      <c r="A1179" t="s">
        <v>143</v>
      </c>
      <c r="B1179" t="s">
        <v>167</v>
      </c>
      <c r="C1179" s="216" t="s">
        <v>260</v>
      </c>
      <c r="D1179" s="216" t="s">
        <v>260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>
      <c r="A1180" t="s">
        <v>143</v>
      </c>
      <c r="B1180" t="s">
        <v>167</v>
      </c>
      <c r="C1180" s="216" t="s">
        <v>260</v>
      </c>
      <c r="D1180" s="216" t="s">
        <v>260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>
      <c r="A1181" t="s">
        <v>143</v>
      </c>
      <c r="B1181" t="s">
        <v>126</v>
      </c>
      <c r="C1181" s="216" t="s">
        <v>260</v>
      </c>
      <c r="D1181" s="216" t="s">
        <v>260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>
      <c r="A1182" t="s">
        <v>143</v>
      </c>
      <c r="B1182" t="s">
        <v>126</v>
      </c>
      <c r="C1182" s="216" t="s">
        <v>260</v>
      </c>
      <c r="D1182" s="216" t="s">
        <v>260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58">
        <v>5.9649999999999999</v>
      </c>
      <c r="M1182" s="14" t="s">
        <v>17</v>
      </c>
      <c r="N1182" s="158">
        <v>36.962000000000003</v>
      </c>
      <c r="O1182" s="14" t="s">
        <v>17</v>
      </c>
      <c r="P1182" s="158">
        <v>6.5759999999999999E-2</v>
      </c>
      <c r="Q1182" s="158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>
      <c r="A1183" t="s">
        <v>143</v>
      </c>
      <c r="B1183" t="s">
        <v>126</v>
      </c>
      <c r="C1183" s="216" t="s">
        <v>260</v>
      </c>
      <c r="D1183" s="216" t="s">
        <v>260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58">
        <v>6.02</v>
      </c>
      <c r="M1183" s="14" t="s">
        <v>17</v>
      </c>
      <c r="N1183" s="158">
        <v>53.313999999999993</v>
      </c>
      <c r="O1183" s="14" t="s">
        <v>17</v>
      </c>
      <c r="P1183" s="158">
        <v>6.1710000000000001E-2</v>
      </c>
      <c r="Q1183" s="158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>
      <c r="A1184" t="s">
        <v>143</v>
      </c>
      <c r="B1184" t="s">
        <v>126</v>
      </c>
      <c r="C1184" s="216" t="s">
        <v>260</v>
      </c>
      <c r="D1184" s="216" t="s">
        <v>260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58">
        <v>6</v>
      </c>
      <c r="M1184" s="14" t="s">
        <v>17</v>
      </c>
      <c r="N1184" s="158">
        <v>36.066000000000003</v>
      </c>
      <c r="O1184" s="14" t="s">
        <v>17</v>
      </c>
      <c r="P1184" s="158">
        <v>7.5410000000000005E-2</v>
      </c>
      <c r="Q1184" s="158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>
      <c r="A1185" t="s">
        <v>143</v>
      </c>
      <c r="B1185" t="s">
        <v>126</v>
      </c>
      <c r="C1185" s="216" t="s">
        <v>260</v>
      </c>
      <c r="D1185" s="216" t="s">
        <v>260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58">
        <v>5.79</v>
      </c>
      <c r="M1185" s="14" t="s">
        <v>17</v>
      </c>
      <c r="N1185" s="158">
        <v>63.785999999999994</v>
      </c>
      <c r="O1185" s="14" t="s">
        <v>17</v>
      </c>
      <c r="P1185" s="158">
        <v>6.6000000000000003E-2</v>
      </c>
      <c r="Q1185" s="158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>
      <c r="A1186" t="s">
        <v>143</v>
      </c>
      <c r="B1186" t="s">
        <v>126</v>
      </c>
      <c r="C1186" s="216" t="s">
        <v>260</v>
      </c>
      <c r="D1186" s="216" t="s">
        <v>260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43" t="s">
        <v>17</v>
      </c>
      <c r="M1186" s="14" t="s">
        <v>17</v>
      </c>
      <c r="N1186" s="170" t="s">
        <v>17</v>
      </c>
      <c r="O1186" s="14" t="s">
        <v>17</v>
      </c>
      <c r="P1186" s="158">
        <v>7.1569999999999995E-2</v>
      </c>
      <c r="Q1186" s="158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>
      <c r="A1187" t="s">
        <v>143</v>
      </c>
      <c r="B1187" t="s">
        <v>126</v>
      </c>
      <c r="C1187" s="216" t="s">
        <v>260</v>
      </c>
      <c r="D1187" s="216" t="s">
        <v>260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58">
        <v>5.12</v>
      </c>
      <c r="M1187" s="14" t="s">
        <v>17</v>
      </c>
      <c r="N1187" s="158">
        <v>52.977999999999994</v>
      </c>
      <c r="O1187" s="14" t="s">
        <v>17</v>
      </c>
      <c r="P1187" s="158">
        <v>6.1490000000000003E-2</v>
      </c>
      <c r="Q1187" s="158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>
      <c r="A1188" t="s">
        <v>143</v>
      </c>
      <c r="B1188" t="s">
        <v>126</v>
      </c>
      <c r="C1188" s="216" t="s">
        <v>260</v>
      </c>
      <c r="D1188" s="216" t="s">
        <v>260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>
      <c r="A1189" t="s">
        <v>143</v>
      </c>
      <c r="B1189" t="s">
        <v>126</v>
      </c>
      <c r="C1189" s="216" t="s">
        <v>260</v>
      </c>
      <c r="D1189" s="216" t="s">
        <v>260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>
      <c r="A1190" t="s">
        <v>143</v>
      </c>
      <c r="B1190" t="s">
        <v>126</v>
      </c>
      <c r="C1190" s="216" t="s">
        <v>260</v>
      </c>
      <c r="D1190" s="216" t="s">
        <v>260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>
      <c r="A1191" t="s">
        <v>143</v>
      </c>
      <c r="B1191" t="s">
        <v>126</v>
      </c>
      <c r="C1191" s="216" t="s">
        <v>260</v>
      </c>
      <c r="D1191" s="216" t="s">
        <v>260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>
      <c r="A1192" t="s">
        <v>143</v>
      </c>
      <c r="B1192" t="s">
        <v>126</v>
      </c>
      <c r="C1192" s="216" t="s">
        <v>260</v>
      </c>
      <c r="D1192" s="216" t="s">
        <v>260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>
      <c r="A1193" t="s">
        <v>143</v>
      </c>
      <c r="B1193" t="s">
        <v>126</v>
      </c>
      <c r="C1193" s="216" t="s">
        <v>260</v>
      </c>
      <c r="D1193" s="216" t="s">
        <v>260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>
      <c r="A1194" t="s">
        <v>143</v>
      </c>
      <c r="B1194" t="s">
        <v>126</v>
      </c>
      <c r="C1194" s="216" t="s">
        <v>260</v>
      </c>
      <c r="D1194" s="216" t="s">
        <v>260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>
      <c r="A1195" t="s">
        <v>143</v>
      </c>
      <c r="B1195" t="s">
        <v>126</v>
      </c>
      <c r="C1195" s="216" t="s">
        <v>260</v>
      </c>
      <c r="D1195" s="216" t="s">
        <v>260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>
      <c r="A1196" t="s">
        <v>143</v>
      </c>
      <c r="B1196" t="s">
        <v>126</v>
      </c>
      <c r="C1196" s="216" t="s">
        <v>260</v>
      </c>
      <c r="D1196" s="216" t="s">
        <v>260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58">
        <v>5.65</v>
      </c>
      <c r="M1196" s="14" t="s">
        <v>17</v>
      </c>
      <c r="N1196" s="158">
        <v>60.649999999999991</v>
      </c>
      <c r="O1196" s="14" t="s">
        <v>17</v>
      </c>
      <c r="P1196" s="158">
        <v>5.3749999999999999E-2</v>
      </c>
      <c r="Q1196" s="158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>
      <c r="A1197" t="s">
        <v>143</v>
      </c>
      <c r="B1197" t="s">
        <v>126</v>
      </c>
      <c r="C1197" s="216" t="s">
        <v>260</v>
      </c>
      <c r="D1197" s="216" t="s">
        <v>260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58">
        <v>5.7050000000000001</v>
      </c>
      <c r="M1197" s="14" t="s">
        <v>17</v>
      </c>
      <c r="N1197" s="158">
        <v>28.562000000000005</v>
      </c>
      <c r="O1197" s="14" t="s">
        <v>17</v>
      </c>
      <c r="P1197" s="158">
        <v>5.7349999999999998E-2</v>
      </c>
      <c r="Q1197" s="158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>
      <c r="A1198" t="s">
        <v>143</v>
      </c>
      <c r="B1198" t="s">
        <v>126</v>
      </c>
      <c r="C1198" s="216" t="s">
        <v>260</v>
      </c>
      <c r="D1198" s="216" t="s">
        <v>260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58">
        <v>5.31</v>
      </c>
      <c r="M1198" s="14" t="s">
        <v>17</v>
      </c>
      <c r="N1198" s="158">
        <v>34.89</v>
      </c>
      <c r="O1198" s="14" t="s">
        <v>17</v>
      </c>
      <c r="P1198" s="158">
        <v>8.2600000000000007E-2</v>
      </c>
      <c r="Q1198" s="158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>
      <c r="A1199" t="s">
        <v>143</v>
      </c>
      <c r="B1199" t="s">
        <v>126</v>
      </c>
      <c r="C1199" s="216" t="s">
        <v>260</v>
      </c>
      <c r="D1199" s="216" t="s">
        <v>260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58">
        <v>5.6400000000000006</v>
      </c>
      <c r="M1199" s="14" t="s">
        <v>17</v>
      </c>
      <c r="N1199" s="158">
        <v>38.194000000000003</v>
      </c>
      <c r="O1199" s="14" t="s">
        <v>17</v>
      </c>
      <c r="P1199" s="158">
        <v>7.3719999999999994E-2</v>
      </c>
      <c r="Q1199" s="158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>
      <c r="A1200" t="s">
        <v>143</v>
      </c>
      <c r="B1200" t="s">
        <v>126</v>
      </c>
      <c r="C1200" s="216" t="s">
        <v>260</v>
      </c>
      <c r="D1200" s="216" t="s">
        <v>260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58">
        <v>5.0299999999999994</v>
      </c>
      <c r="M1200" s="14" t="s">
        <v>17</v>
      </c>
      <c r="N1200" s="158">
        <v>58.074000000000005</v>
      </c>
      <c r="O1200" s="14" t="s">
        <v>17</v>
      </c>
      <c r="P1200" s="158">
        <v>6.1089999999999998E-2</v>
      </c>
      <c r="Q1200" s="158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>
      <c r="A1201" t="s">
        <v>143</v>
      </c>
      <c r="B1201" t="s">
        <v>126</v>
      </c>
      <c r="C1201" s="216" t="s">
        <v>260</v>
      </c>
      <c r="D1201" s="216" t="s">
        <v>260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58">
        <v>4.6099999999999994</v>
      </c>
      <c r="M1201" s="14" t="s">
        <v>17</v>
      </c>
      <c r="N1201" s="158">
        <v>81.09</v>
      </c>
      <c r="O1201" s="14" t="s">
        <v>17</v>
      </c>
      <c r="P1201" s="158">
        <v>8.1820000000000004E-2</v>
      </c>
      <c r="Q1201" s="158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>
      <c r="A1202" t="s">
        <v>143</v>
      </c>
      <c r="B1202" t="s">
        <v>126</v>
      </c>
      <c r="C1202" s="216" t="s">
        <v>260</v>
      </c>
      <c r="D1202" s="216" t="s">
        <v>260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>
      <c r="A1203" t="s">
        <v>143</v>
      </c>
      <c r="B1203" t="s">
        <v>126</v>
      </c>
      <c r="C1203" s="216" t="s">
        <v>260</v>
      </c>
      <c r="D1203" s="216" t="s">
        <v>260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>
      <c r="A1204" t="s">
        <v>143</v>
      </c>
      <c r="B1204" t="s">
        <v>126</v>
      </c>
      <c r="C1204" s="216" t="s">
        <v>260</v>
      </c>
      <c r="D1204" s="216" t="s">
        <v>260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>
      <c r="A1205" t="s">
        <v>143</v>
      </c>
      <c r="B1205" t="s">
        <v>126</v>
      </c>
      <c r="C1205" s="216" t="s">
        <v>260</v>
      </c>
      <c r="D1205" s="216" t="s">
        <v>260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>
      <c r="A1206" t="s">
        <v>143</v>
      </c>
      <c r="B1206" t="s">
        <v>126</v>
      </c>
      <c r="C1206" s="216" t="s">
        <v>260</v>
      </c>
      <c r="D1206" s="216" t="s">
        <v>260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>
      <c r="A1207" t="s">
        <v>143</v>
      </c>
      <c r="B1207" t="s">
        <v>126</v>
      </c>
      <c r="C1207" s="216" t="s">
        <v>260</v>
      </c>
      <c r="D1207" s="216" t="s">
        <v>260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>
      <c r="A1208" t="s">
        <v>143</v>
      </c>
      <c r="B1208" t="s">
        <v>126</v>
      </c>
      <c r="C1208" s="216" t="s">
        <v>260</v>
      </c>
      <c r="D1208" s="216" t="s">
        <v>260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>
      <c r="A1209" t="s">
        <v>143</v>
      </c>
      <c r="B1209" t="s">
        <v>126</v>
      </c>
      <c r="C1209" s="216" t="s">
        <v>260</v>
      </c>
      <c r="D1209" s="216" t="s">
        <v>260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>
      <c r="A1210" t="s">
        <v>143</v>
      </c>
      <c r="B1210" t="s">
        <v>126</v>
      </c>
      <c r="C1210" s="216" t="s">
        <v>260</v>
      </c>
      <c r="D1210" s="216" t="s">
        <v>260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58">
        <v>5.9550000000000001</v>
      </c>
      <c r="M1210" s="14" t="s">
        <v>17</v>
      </c>
      <c r="N1210" s="158">
        <v>44.018000000000001</v>
      </c>
      <c r="O1210" s="14" t="s">
        <v>17</v>
      </c>
      <c r="P1210" s="158">
        <v>6.2780000000000002E-2</v>
      </c>
      <c r="Q1210" s="158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>
      <c r="A1211" t="s">
        <v>143</v>
      </c>
      <c r="B1211" t="s">
        <v>126</v>
      </c>
      <c r="C1211" s="216" t="s">
        <v>260</v>
      </c>
      <c r="D1211" s="216" t="s">
        <v>260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58">
        <v>5.6950000000000003</v>
      </c>
      <c r="M1211" s="14" t="s">
        <v>17</v>
      </c>
      <c r="N1211" s="158">
        <v>69.777999999999992</v>
      </c>
      <c r="O1211" s="14" t="s">
        <v>17</v>
      </c>
      <c r="P1211" s="158">
        <v>4.1509999999999998E-2</v>
      </c>
      <c r="Q1211" s="158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>
      <c r="A1212" t="s">
        <v>143</v>
      </c>
      <c r="B1212" t="s">
        <v>126</v>
      </c>
      <c r="C1212" s="216" t="s">
        <v>260</v>
      </c>
      <c r="D1212" s="216" t="s">
        <v>260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58">
        <v>5.415</v>
      </c>
      <c r="M1212" s="14" t="s">
        <v>17</v>
      </c>
      <c r="N1212" s="158">
        <v>74.873999999999995</v>
      </c>
      <c r="O1212" s="14" t="s">
        <v>17</v>
      </c>
      <c r="P1212" s="158">
        <v>7.3429999999999995E-2</v>
      </c>
      <c r="Q1212" s="158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>
      <c r="A1213" t="s">
        <v>143</v>
      </c>
      <c r="B1213" t="s">
        <v>126</v>
      </c>
      <c r="C1213" s="216" t="s">
        <v>260</v>
      </c>
      <c r="D1213" s="216" t="s">
        <v>260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58">
        <v>5.5250000000000004</v>
      </c>
      <c r="M1213" s="14" t="s">
        <v>17</v>
      </c>
      <c r="N1213" s="143" t="s">
        <v>17</v>
      </c>
      <c r="O1213" s="14" t="s">
        <v>17</v>
      </c>
      <c r="P1213" s="158">
        <v>6.8019999999999997E-2</v>
      </c>
      <c r="Q1213" s="158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>
      <c r="A1214" t="s">
        <v>143</v>
      </c>
      <c r="B1214" t="s">
        <v>126</v>
      </c>
      <c r="C1214" s="216" t="s">
        <v>260</v>
      </c>
      <c r="D1214" s="216" t="s">
        <v>260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58">
        <v>5.48</v>
      </c>
      <c r="M1214" s="14" t="s">
        <v>17</v>
      </c>
      <c r="N1214" s="158">
        <v>49.225999999999992</v>
      </c>
      <c r="O1214" s="14" t="s">
        <v>17</v>
      </c>
      <c r="P1214" s="158">
        <v>7.4910000000000004E-2</v>
      </c>
      <c r="Q1214" s="158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>
      <c r="A1215" t="s">
        <v>143</v>
      </c>
      <c r="B1215" t="s">
        <v>126</v>
      </c>
      <c r="C1215" s="216" t="s">
        <v>260</v>
      </c>
      <c r="D1215" s="216" t="s">
        <v>260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58">
        <v>5.23</v>
      </c>
      <c r="M1215" s="14" t="s">
        <v>17</v>
      </c>
      <c r="N1215" s="158">
        <v>56.730000000000004</v>
      </c>
      <c r="O1215" s="14" t="s">
        <v>17</v>
      </c>
      <c r="P1215" s="158">
        <v>5.969E-2</v>
      </c>
      <c r="Q1215" s="158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>
      <c r="A1216" t="s">
        <v>143</v>
      </c>
      <c r="B1216" t="s">
        <v>126</v>
      </c>
      <c r="C1216" s="216" t="s">
        <v>260</v>
      </c>
      <c r="D1216" s="216" t="s">
        <v>260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>
      <c r="A1217" t="s">
        <v>143</v>
      </c>
      <c r="B1217" t="s">
        <v>126</v>
      </c>
      <c r="C1217" s="216" t="s">
        <v>260</v>
      </c>
      <c r="D1217" s="216" t="s">
        <v>260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>
      <c r="A1218" t="s">
        <v>143</v>
      </c>
      <c r="B1218" t="s">
        <v>126</v>
      </c>
      <c r="C1218" s="216" t="s">
        <v>260</v>
      </c>
      <c r="D1218" s="216" t="s">
        <v>260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>
      <c r="A1219" t="s">
        <v>143</v>
      </c>
      <c r="B1219" t="s">
        <v>126</v>
      </c>
      <c r="C1219" s="216" t="s">
        <v>260</v>
      </c>
      <c r="D1219" s="216" t="s">
        <v>260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>
      <c r="A1220" t="s">
        <v>143</v>
      </c>
      <c r="B1220" t="s">
        <v>126</v>
      </c>
      <c r="C1220" s="216" t="s">
        <v>260</v>
      </c>
      <c r="D1220" s="216" t="s">
        <v>260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>
      <c r="A1221" t="s">
        <v>143</v>
      </c>
      <c r="B1221" t="s">
        <v>126</v>
      </c>
      <c r="C1221" s="216" t="s">
        <v>260</v>
      </c>
      <c r="D1221" s="216" t="s">
        <v>260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>
      <c r="A1222" t="s">
        <v>143</v>
      </c>
      <c r="B1222" t="s">
        <v>126</v>
      </c>
      <c r="C1222" s="216" t="s">
        <v>260</v>
      </c>
      <c r="D1222" s="216" t="s">
        <v>260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>
      <c r="A1223" t="s">
        <v>143</v>
      </c>
      <c r="B1223" t="s">
        <v>126</v>
      </c>
      <c r="C1223" s="216" t="s">
        <v>260</v>
      </c>
      <c r="D1223" s="216" t="s">
        <v>260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>
      <c r="A1224" t="s">
        <v>143</v>
      </c>
      <c r="B1224" t="s">
        <v>126</v>
      </c>
      <c r="C1224" s="216" t="s">
        <v>260</v>
      </c>
      <c r="D1224" s="216" t="s">
        <v>260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58">
        <v>6.1850000000000005</v>
      </c>
      <c r="M1224" s="14" t="s">
        <v>17</v>
      </c>
      <c r="N1224" s="158">
        <v>62.554000000000009</v>
      </c>
      <c r="O1224" s="14" t="s">
        <v>17</v>
      </c>
      <c r="P1224" s="158">
        <v>6.3329999999999997E-2</v>
      </c>
      <c r="Q1224" s="158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>
      <c r="A1225" t="s">
        <v>143</v>
      </c>
      <c r="B1225" t="s">
        <v>126</v>
      </c>
      <c r="C1225" s="216" t="s">
        <v>260</v>
      </c>
      <c r="D1225" s="216" t="s">
        <v>260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58">
        <v>5.52</v>
      </c>
      <c r="M1225" s="14" t="s">
        <v>17</v>
      </c>
      <c r="N1225" s="158">
        <v>71.122</v>
      </c>
      <c r="O1225" s="14" t="s">
        <v>17</v>
      </c>
      <c r="P1225" s="158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>
      <c r="A1226" t="s">
        <v>143</v>
      </c>
      <c r="B1226" t="s">
        <v>126</v>
      </c>
      <c r="C1226" s="216" t="s">
        <v>260</v>
      </c>
      <c r="D1226" s="216" t="s">
        <v>260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58">
        <v>6.1749999999999998</v>
      </c>
      <c r="M1226" s="14" t="s">
        <v>17</v>
      </c>
      <c r="N1226" s="158">
        <v>46.201999999999998</v>
      </c>
      <c r="O1226" s="14" t="s">
        <v>17</v>
      </c>
      <c r="P1226" s="158">
        <v>5.425E-2</v>
      </c>
      <c r="Q1226" s="158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>
      <c r="A1227" t="s">
        <v>143</v>
      </c>
      <c r="B1227" t="s">
        <v>126</v>
      </c>
      <c r="C1227" s="216" t="s">
        <v>260</v>
      </c>
      <c r="D1227" s="216" t="s">
        <v>260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58">
        <v>5.625</v>
      </c>
      <c r="M1227" s="14" t="s">
        <v>17</v>
      </c>
      <c r="N1227" s="158">
        <v>65.745999999999995</v>
      </c>
      <c r="O1227" s="14" t="s">
        <v>17</v>
      </c>
      <c r="P1227" s="158">
        <v>5.3289999999999997E-2</v>
      </c>
      <c r="Q1227" s="158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>
      <c r="A1228" t="s">
        <v>143</v>
      </c>
      <c r="B1228" t="s">
        <v>126</v>
      </c>
      <c r="C1228" s="216" t="s">
        <v>260</v>
      </c>
      <c r="D1228" s="216" t="s">
        <v>260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58">
        <v>5.9749999999999996</v>
      </c>
      <c r="M1228" s="14" t="s">
        <v>17</v>
      </c>
      <c r="N1228" s="158">
        <v>61.434000000000005</v>
      </c>
      <c r="O1228" s="14" t="s">
        <v>17</v>
      </c>
      <c r="P1228" s="158">
        <v>5.8189999999999999E-2</v>
      </c>
      <c r="Q1228" s="158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>
      <c r="A1229" t="s">
        <v>143</v>
      </c>
      <c r="B1229" t="s">
        <v>126</v>
      </c>
      <c r="C1229" s="216" t="s">
        <v>260</v>
      </c>
      <c r="D1229" s="216" t="s">
        <v>260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58">
        <v>5.6099999999999994</v>
      </c>
      <c r="M1229" s="14" t="s">
        <v>17</v>
      </c>
      <c r="N1229" s="158">
        <v>45.529999999999987</v>
      </c>
      <c r="O1229" s="14" t="s">
        <v>17</v>
      </c>
      <c r="P1229" s="158">
        <v>7.5020000000000003E-2</v>
      </c>
      <c r="Q1229" s="158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>
      <c r="A1230" t="s">
        <v>143</v>
      </c>
      <c r="B1230" t="s">
        <v>126</v>
      </c>
      <c r="C1230" s="216" t="s">
        <v>260</v>
      </c>
      <c r="D1230" s="216" t="s">
        <v>260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>
      <c r="A1231" t="s">
        <v>143</v>
      </c>
      <c r="B1231" t="s">
        <v>126</v>
      </c>
      <c r="C1231" s="216" t="s">
        <v>260</v>
      </c>
      <c r="D1231" s="216" t="s">
        <v>260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>
      <c r="A1232" t="s">
        <v>143</v>
      </c>
      <c r="B1232" t="s">
        <v>126</v>
      </c>
      <c r="C1232" s="216" t="s">
        <v>260</v>
      </c>
      <c r="D1232" s="216" t="s">
        <v>260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>
      <c r="A1233" t="s">
        <v>143</v>
      </c>
      <c r="B1233" t="s">
        <v>126</v>
      </c>
      <c r="C1233" s="216" t="s">
        <v>260</v>
      </c>
      <c r="D1233" s="216" t="s">
        <v>260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>
      <c r="A1234" t="s">
        <v>143</v>
      </c>
      <c r="B1234" t="s">
        <v>126</v>
      </c>
      <c r="C1234" s="216" t="s">
        <v>260</v>
      </c>
      <c r="D1234" s="216" t="s">
        <v>260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>
      <c r="A1235" t="s">
        <v>143</v>
      </c>
      <c r="B1235" t="s">
        <v>126</v>
      </c>
      <c r="C1235" s="216" t="s">
        <v>260</v>
      </c>
      <c r="D1235" s="216" t="s">
        <v>260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>
      <c r="A1236" t="s">
        <v>143</v>
      </c>
      <c r="B1236" t="s">
        <v>126</v>
      </c>
      <c r="C1236" s="216" t="s">
        <v>260</v>
      </c>
      <c r="D1236" s="216" t="s">
        <v>260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>
      <c r="A1237" t="s">
        <v>143</v>
      </c>
      <c r="B1237" t="s">
        <v>126</v>
      </c>
      <c r="C1237" s="216">
        <v>34254</v>
      </c>
      <c r="D1237" s="216" t="s">
        <v>260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>
      <c r="A1238" t="s">
        <v>143</v>
      </c>
      <c r="B1238" t="s">
        <v>126</v>
      </c>
      <c r="C1238" s="216">
        <v>34254</v>
      </c>
      <c r="D1238" s="216" t="s">
        <v>260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>
      <c r="A1239" t="s">
        <v>143</v>
      </c>
      <c r="B1239" t="s">
        <v>126</v>
      </c>
      <c r="C1239" s="216">
        <v>34254</v>
      </c>
      <c r="D1239" s="216" t="s">
        <v>260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>
      <c r="A1240" t="s">
        <v>143</v>
      </c>
      <c r="B1240" t="s">
        <v>126</v>
      </c>
      <c r="C1240" s="216">
        <v>34254</v>
      </c>
      <c r="D1240" s="216" t="s">
        <v>260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>
      <c r="A1241" t="s">
        <v>143</v>
      </c>
      <c r="B1241" t="s">
        <v>126</v>
      </c>
      <c r="C1241" s="216">
        <v>34254</v>
      </c>
      <c r="D1241" s="216" t="s">
        <v>260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>
      <c r="A1242" t="s">
        <v>143</v>
      </c>
      <c r="B1242" t="s">
        <v>126</v>
      </c>
      <c r="C1242" s="216">
        <v>34254</v>
      </c>
      <c r="D1242" s="216" t="s">
        <v>260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>
      <c r="A1243" t="s">
        <v>143</v>
      </c>
      <c r="B1243" t="s">
        <v>126</v>
      </c>
      <c r="C1243" s="216">
        <v>34254</v>
      </c>
      <c r="D1243" s="216" t="s">
        <v>260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>
      <c r="A1244" t="s">
        <v>143</v>
      </c>
      <c r="B1244" t="s">
        <v>126</v>
      </c>
      <c r="C1244" s="216">
        <v>34254</v>
      </c>
      <c r="D1244" s="216" t="s">
        <v>260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>
      <c r="A1245" t="s">
        <v>143</v>
      </c>
      <c r="B1245" t="s">
        <v>126</v>
      </c>
      <c r="C1245" s="216">
        <v>34254</v>
      </c>
      <c r="D1245" s="216" t="s">
        <v>260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>
      <c r="A1246" t="s">
        <v>143</v>
      </c>
      <c r="B1246" t="s">
        <v>126</v>
      </c>
      <c r="C1246" s="216">
        <v>34254</v>
      </c>
      <c r="D1246" s="216" t="s">
        <v>260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>
      <c r="A1247" t="s">
        <v>143</v>
      </c>
      <c r="B1247" t="s">
        <v>126</v>
      </c>
      <c r="C1247" s="216">
        <v>34254</v>
      </c>
      <c r="D1247" s="216" t="s">
        <v>260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>
      <c r="A1248" t="s">
        <v>143</v>
      </c>
      <c r="B1248" t="s">
        <v>126</v>
      </c>
      <c r="C1248" s="216">
        <v>34254</v>
      </c>
      <c r="D1248" s="216" t="s">
        <v>260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>
      <c r="A1249" t="s">
        <v>143</v>
      </c>
      <c r="B1249" t="s">
        <v>126</v>
      </c>
      <c r="C1249" s="216">
        <v>34254</v>
      </c>
      <c r="D1249" s="216" t="s">
        <v>260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>
      <c r="A1250" t="s">
        <v>143</v>
      </c>
      <c r="B1250" t="s">
        <v>126</v>
      </c>
      <c r="C1250" s="216">
        <v>34254</v>
      </c>
      <c r="D1250" s="216" t="s">
        <v>260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>
      <c r="A1251" t="s">
        <v>143</v>
      </c>
      <c r="B1251" t="s">
        <v>126</v>
      </c>
      <c r="C1251" s="216">
        <v>34254</v>
      </c>
      <c r="D1251" s="216" t="s">
        <v>260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>
      <c r="A1252" t="s">
        <v>143</v>
      </c>
      <c r="B1252" t="s">
        <v>126</v>
      </c>
      <c r="C1252" s="216">
        <v>34254</v>
      </c>
      <c r="D1252" s="216" t="s">
        <v>260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>
      <c r="A1253" t="s">
        <v>143</v>
      </c>
      <c r="B1253" t="s">
        <v>126</v>
      </c>
      <c r="C1253" s="216">
        <v>34254</v>
      </c>
      <c r="D1253" s="216" t="s">
        <v>260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>
      <c r="A1254" t="s">
        <v>143</v>
      </c>
      <c r="B1254" t="s">
        <v>126</v>
      </c>
      <c r="C1254" s="216">
        <v>34254</v>
      </c>
      <c r="D1254" s="216" t="s">
        <v>260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>
      <c r="A1255" t="s">
        <v>143</v>
      </c>
      <c r="B1255" t="s">
        <v>126</v>
      </c>
      <c r="C1255" s="216">
        <v>34254</v>
      </c>
      <c r="D1255" s="216" t="s">
        <v>260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>
      <c r="A1256" t="s">
        <v>143</v>
      </c>
      <c r="B1256" t="s">
        <v>126</v>
      </c>
      <c r="C1256" s="216">
        <v>34254</v>
      </c>
      <c r="D1256" s="216" t="s">
        <v>260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>
      <c r="A1257" t="s">
        <v>143</v>
      </c>
      <c r="B1257" t="s">
        <v>126</v>
      </c>
      <c r="C1257" s="216">
        <v>34254</v>
      </c>
      <c r="D1257" s="216" t="s">
        <v>260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>
      <c r="A1258" t="s">
        <v>143</v>
      </c>
      <c r="B1258" t="s">
        <v>126</v>
      </c>
      <c r="C1258" s="216">
        <v>34254</v>
      </c>
      <c r="D1258" s="216" t="s">
        <v>260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>
      <c r="A1259" t="s">
        <v>143</v>
      </c>
      <c r="B1259" t="s">
        <v>126</v>
      </c>
      <c r="C1259" s="216">
        <v>34254</v>
      </c>
      <c r="D1259" s="216" t="s">
        <v>260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>
      <c r="A1260" t="s">
        <v>143</v>
      </c>
      <c r="B1260" t="s">
        <v>126</v>
      </c>
      <c r="C1260" s="216">
        <v>34254</v>
      </c>
      <c r="D1260" s="216" t="s">
        <v>260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>
      <c r="A1261" t="s">
        <v>143</v>
      </c>
      <c r="B1261" t="s">
        <v>126</v>
      </c>
      <c r="C1261" s="216">
        <v>34254</v>
      </c>
      <c r="D1261" s="216" t="s">
        <v>260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>
      <c r="A1262" t="s">
        <v>143</v>
      </c>
      <c r="B1262" t="s">
        <v>126</v>
      </c>
      <c r="C1262" s="216">
        <v>34254</v>
      </c>
      <c r="D1262" s="216" t="s">
        <v>260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>
      <c r="A1263" t="s">
        <v>143</v>
      </c>
      <c r="B1263" t="s">
        <v>126</v>
      </c>
      <c r="C1263" s="216">
        <v>34254</v>
      </c>
      <c r="D1263" s="216" t="s">
        <v>260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>
      <c r="A1264" t="s">
        <v>143</v>
      </c>
      <c r="B1264" t="s">
        <v>126</v>
      </c>
      <c r="C1264" s="216">
        <v>34254</v>
      </c>
      <c r="D1264" s="216" t="s">
        <v>260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>
      <c r="A1265" t="s">
        <v>143</v>
      </c>
      <c r="B1265" t="s">
        <v>126</v>
      </c>
      <c r="C1265" s="216">
        <v>34254</v>
      </c>
      <c r="D1265" s="216" t="s">
        <v>260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>
      <c r="A1266" t="s">
        <v>143</v>
      </c>
      <c r="B1266" t="s">
        <v>126</v>
      </c>
      <c r="C1266" s="216">
        <v>34254</v>
      </c>
      <c r="D1266" s="216" t="s">
        <v>260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>
      <c r="A1267" t="s">
        <v>143</v>
      </c>
      <c r="B1267" t="s">
        <v>126</v>
      </c>
      <c r="C1267" s="216">
        <v>34254</v>
      </c>
      <c r="D1267" s="216" t="s">
        <v>260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>
      <c r="A1268" t="s">
        <v>143</v>
      </c>
      <c r="B1268" t="s">
        <v>126</v>
      </c>
      <c r="C1268" s="216">
        <v>34254</v>
      </c>
      <c r="D1268" s="216" t="s">
        <v>260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>
      <c r="A1269" t="s">
        <v>143</v>
      </c>
      <c r="B1269" t="s">
        <v>126</v>
      </c>
      <c r="C1269" s="216">
        <v>34254</v>
      </c>
      <c r="D1269" s="216" t="s">
        <v>260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>
      <c r="A1270" t="s">
        <v>143</v>
      </c>
      <c r="B1270" t="s">
        <v>126</v>
      </c>
      <c r="C1270" s="216">
        <v>34254</v>
      </c>
      <c r="D1270" s="216" t="s">
        <v>260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>
      <c r="A1271" t="s">
        <v>143</v>
      </c>
      <c r="B1271" t="s">
        <v>126</v>
      </c>
      <c r="C1271" s="216">
        <v>34254</v>
      </c>
      <c r="D1271" s="216" t="s">
        <v>260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>
      <c r="A1272" t="s">
        <v>143</v>
      </c>
      <c r="B1272" t="s">
        <v>126</v>
      </c>
      <c r="C1272" s="216">
        <v>34254</v>
      </c>
      <c r="D1272" s="216" t="s">
        <v>260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>
      <c r="A1273" t="s">
        <v>143</v>
      </c>
      <c r="B1273" t="s">
        <v>126</v>
      </c>
      <c r="C1273" s="216">
        <v>34254</v>
      </c>
      <c r="D1273" s="216" t="s">
        <v>260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>
      <c r="A1274" t="s">
        <v>143</v>
      </c>
      <c r="B1274" t="s">
        <v>126</v>
      </c>
      <c r="C1274" s="216">
        <v>34254</v>
      </c>
      <c r="D1274" s="216" t="s">
        <v>260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>
      <c r="A1275" t="s">
        <v>143</v>
      </c>
      <c r="B1275" t="s">
        <v>126</v>
      </c>
      <c r="C1275" s="216">
        <v>34254</v>
      </c>
      <c r="D1275" s="216" t="s">
        <v>260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>
      <c r="A1276" t="s">
        <v>143</v>
      </c>
      <c r="B1276" t="s">
        <v>126</v>
      </c>
      <c r="C1276" s="216">
        <v>34254</v>
      </c>
      <c r="D1276" s="216" t="s">
        <v>260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>
      <c r="A1277" t="s">
        <v>143</v>
      </c>
      <c r="B1277" t="s">
        <v>126</v>
      </c>
      <c r="C1277" s="216">
        <v>34254</v>
      </c>
      <c r="D1277" s="216" t="s">
        <v>260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>
      <c r="A1278" t="s">
        <v>143</v>
      </c>
      <c r="B1278" t="s">
        <v>126</v>
      </c>
      <c r="C1278" s="216">
        <v>34254</v>
      </c>
      <c r="D1278" s="216" t="s">
        <v>260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>
      <c r="A1279" t="s">
        <v>143</v>
      </c>
      <c r="B1279" t="s">
        <v>126</v>
      </c>
      <c r="C1279" s="216">
        <v>34254</v>
      </c>
      <c r="D1279" s="216" t="s">
        <v>260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>
      <c r="A1280" t="s">
        <v>143</v>
      </c>
      <c r="B1280" t="s">
        <v>126</v>
      </c>
      <c r="C1280" s="216">
        <v>34254</v>
      </c>
      <c r="D1280" s="216" t="s">
        <v>260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>
      <c r="A1281" t="s">
        <v>143</v>
      </c>
      <c r="B1281" t="s">
        <v>126</v>
      </c>
      <c r="C1281" s="216">
        <v>34254</v>
      </c>
      <c r="D1281" s="216" t="s">
        <v>260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>
      <c r="A1282" t="s">
        <v>143</v>
      </c>
      <c r="B1282" t="s">
        <v>126</v>
      </c>
      <c r="C1282" s="216">
        <v>34254</v>
      </c>
      <c r="D1282" s="216" t="s">
        <v>260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>
      <c r="A1283" t="s">
        <v>143</v>
      </c>
      <c r="B1283" t="s">
        <v>126</v>
      </c>
      <c r="C1283" s="216">
        <v>34254</v>
      </c>
      <c r="D1283" s="216" t="s">
        <v>260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>
      <c r="A1284" t="s">
        <v>143</v>
      </c>
      <c r="B1284" t="s">
        <v>126</v>
      </c>
      <c r="C1284" s="216">
        <v>34254</v>
      </c>
      <c r="D1284" s="216" t="s">
        <v>260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>
      <c r="A1285" t="s">
        <v>143</v>
      </c>
      <c r="B1285" t="s">
        <v>126</v>
      </c>
      <c r="C1285" s="216">
        <v>34254</v>
      </c>
      <c r="D1285" s="216" t="s">
        <v>260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>
      <c r="A1286" t="s">
        <v>143</v>
      </c>
      <c r="B1286" t="s">
        <v>126</v>
      </c>
      <c r="C1286" s="216">
        <v>34254</v>
      </c>
      <c r="D1286" s="216" t="s">
        <v>260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>
      <c r="A1287" t="s">
        <v>143</v>
      </c>
      <c r="B1287" t="s">
        <v>126</v>
      </c>
      <c r="C1287" s="216">
        <v>34254</v>
      </c>
      <c r="D1287" s="216" t="s">
        <v>260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>
      <c r="A1288" t="s">
        <v>143</v>
      </c>
      <c r="B1288" t="s">
        <v>126</v>
      </c>
      <c r="C1288" s="216">
        <v>34254</v>
      </c>
      <c r="D1288" s="216" t="s">
        <v>260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>
      <c r="A1289" t="s">
        <v>143</v>
      </c>
      <c r="B1289" t="s">
        <v>126</v>
      </c>
      <c r="C1289" s="216">
        <v>34254</v>
      </c>
      <c r="D1289" s="216" t="s">
        <v>260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>
      <c r="A1290" t="s">
        <v>143</v>
      </c>
      <c r="B1290" t="s">
        <v>126</v>
      </c>
      <c r="C1290" s="216">
        <v>34254</v>
      </c>
      <c r="D1290" s="216" t="s">
        <v>260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>
      <c r="A1291" t="s">
        <v>143</v>
      </c>
      <c r="B1291" t="s">
        <v>126</v>
      </c>
      <c r="C1291" s="216">
        <v>34254</v>
      </c>
      <c r="D1291" s="216" t="s">
        <v>260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>
      <c r="A1292" t="s">
        <v>143</v>
      </c>
      <c r="B1292" t="s">
        <v>126</v>
      </c>
      <c r="C1292" s="216">
        <v>34254</v>
      </c>
      <c r="D1292" s="216" t="s">
        <v>260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>
      <c r="A1293" t="s">
        <v>143</v>
      </c>
      <c r="B1293" t="s">
        <v>127</v>
      </c>
      <c r="C1293" s="216">
        <v>34635</v>
      </c>
      <c r="D1293" s="216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>
      <c r="A1294" t="s">
        <v>143</v>
      </c>
      <c r="B1294" t="s">
        <v>127</v>
      </c>
      <c r="C1294" s="216">
        <v>34635</v>
      </c>
      <c r="D1294" s="216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59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>
      <c r="A1295" t="s">
        <v>143</v>
      </c>
      <c r="B1295" t="s">
        <v>127</v>
      </c>
      <c r="C1295" s="216">
        <v>34635</v>
      </c>
      <c r="D1295" s="216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59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>
      <c r="A1296" t="s">
        <v>143</v>
      </c>
      <c r="B1296" t="s">
        <v>127</v>
      </c>
      <c r="C1296" s="216">
        <v>34635</v>
      </c>
      <c r="D1296" s="216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>
      <c r="A1297" t="s">
        <v>143</v>
      </c>
      <c r="B1297" t="s">
        <v>127</v>
      </c>
      <c r="C1297" s="216">
        <v>34635</v>
      </c>
      <c r="D1297" s="216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>
      <c r="A1298" t="s">
        <v>143</v>
      </c>
      <c r="B1298" t="s">
        <v>127</v>
      </c>
      <c r="C1298" s="216">
        <v>34635</v>
      </c>
      <c r="D1298" s="216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>
      <c r="A1299" t="s">
        <v>143</v>
      </c>
      <c r="B1299" t="s">
        <v>127</v>
      </c>
      <c r="C1299" s="216">
        <v>34635</v>
      </c>
      <c r="D1299" s="216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>
      <c r="A1300" t="s">
        <v>143</v>
      </c>
      <c r="B1300" t="s">
        <v>127</v>
      </c>
      <c r="C1300" s="216">
        <v>34635</v>
      </c>
      <c r="D1300" s="216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>
      <c r="A1301" t="s">
        <v>143</v>
      </c>
      <c r="B1301" t="s">
        <v>127</v>
      </c>
      <c r="C1301" s="216">
        <v>34635</v>
      </c>
      <c r="D1301" s="216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>
      <c r="A1302" t="s">
        <v>143</v>
      </c>
      <c r="B1302" t="s">
        <v>127</v>
      </c>
      <c r="C1302" s="216">
        <v>34635</v>
      </c>
      <c r="D1302" s="216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>
      <c r="A1303" t="s">
        <v>143</v>
      </c>
      <c r="B1303" t="s">
        <v>127</v>
      </c>
      <c r="C1303" s="216">
        <v>34635</v>
      </c>
      <c r="D1303" s="216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>
      <c r="A1304" t="s">
        <v>143</v>
      </c>
      <c r="B1304" t="s">
        <v>127</v>
      </c>
      <c r="C1304" s="216">
        <v>34635</v>
      </c>
      <c r="D1304" s="216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>
      <c r="A1305" t="s">
        <v>143</v>
      </c>
      <c r="B1305" t="s">
        <v>127</v>
      </c>
      <c r="C1305" s="216">
        <v>34635</v>
      </c>
      <c r="D1305" s="216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>
      <c r="A1306" t="s">
        <v>143</v>
      </c>
      <c r="B1306" t="s">
        <v>127</v>
      </c>
      <c r="C1306" s="216">
        <v>34635</v>
      </c>
      <c r="D1306" s="216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>
      <c r="A1307" t="s">
        <v>143</v>
      </c>
      <c r="B1307" t="s">
        <v>127</v>
      </c>
      <c r="C1307" s="216">
        <v>34635</v>
      </c>
      <c r="D1307" s="216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59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>
      <c r="A1308" t="s">
        <v>143</v>
      </c>
      <c r="B1308" t="s">
        <v>127</v>
      </c>
      <c r="C1308" s="216">
        <v>34635</v>
      </c>
      <c r="D1308" s="216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59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>
      <c r="A1309" t="s">
        <v>143</v>
      </c>
      <c r="B1309" t="s">
        <v>127</v>
      </c>
      <c r="C1309" s="216">
        <v>34635</v>
      </c>
      <c r="D1309" s="216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59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>
      <c r="A1310" t="s">
        <v>143</v>
      </c>
      <c r="B1310" t="s">
        <v>127</v>
      </c>
      <c r="C1310" s="216">
        <v>34635</v>
      </c>
      <c r="D1310" s="216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59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>
      <c r="A1311" t="s">
        <v>143</v>
      </c>
      <c r="B1311" t="s">
        <v>127</v>
      </c>
      <c r="C1311" s="216">
        <v>34635</v>
      </c>
      <c r="D1311" s="216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>
      <c r="A1312" t="s">
        <v>143</v>
      </c>
      <c r="B1312" t="s">
        <v>127</v>
      </c>
      <c r="C1312" s="216">
        <v>34635</v>
      </c>
      <c r="D1312" s="216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59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>
      <c r="A1313" t="s">
        <v>143</v>
      </c>
      <c r="B1313" t="s">
        <v>127</v>
      </c>
      <c r="C1313" s="216">
        <v>34635</v>
      </c>
      <c r="D1313" s="216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59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>
      <c r="A1314" t="s">
        <v>143</v>
      </c>
      <c r="B1314" t="s">
        <v>127</v>
      </c>
      <c r="C1314" s="216">
        <v>34635</v>
      </c>
      <c r="D1314" s="216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59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>
      <c r="A1315" t="s">
        <v>143</v>
      </c>
      <c r="B1315" t="s">
        <v>127</v>
      </c>
      <c r="C1315" s="216">
        <v>34635</v>
      </c>
      <c r="D1315" s="216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59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>
      <c r="A1316" t="s">
        <v>143</v>
      </c>
      <c r="B1316" t="s">
        <v>127</v>
      </c>
      <c r="C1316" s="216">
        <v>34635</v>
      </c>
      <c r="D1316" s="216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59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>
      <c r="A1317" t="s">
        <v>143</v>
      </c>
      <c r="B1317" t="s">
        <v>127</v>
      </c>
      <c r="C1317" s="216">
        <v>34635</v>
      </c>
      <c r="D1317" s="216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59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>
      <c r="A1318" t="s">
        <v>143</v>
      </c>
      <c r="B1318" t="s">
        <v>127</v>
      </c>
      <c r="C1318" s="216">
        <v>34635</v>
      </c>
      <c r="D1318" s="216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59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>
      <c r="A1319" t="s">
        <v>143</v>
      </c>
      <c r="B1319" t="s">
        <v>127</v>
      </c>
      <c r="C1319" s="216">
        <v>34635</v>
      </c>
      <c r="D1319" s="216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59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>
      <c r="A1320" t="s">
        <v>143</v>
      </c>
      <c r="B1320" t="s">
        <v>127</v>
      </c>
      <c r="C1320" s="216">
        <v>34635</v>
      </c>
      <c r="D1320" s="216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59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>
      <c r="A1321" t="s">
        <v>143</v>
      </c>
      <c r="B1321" t="s">
        <v>127</v>
      </c>
      <c r="C1321" s="216">
        <v>34635</v>
      </c>
      <c r="D1321" s="216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59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>
      <c r="A1322" t="s">
        <v>143</v>
      </c>
      <c r="B1322" t="s">
        <v>127</v>
      </c>
      <c r="C1322" s="216">
        <v>34635</v>
      </c>
      <c r="D1322" s="216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59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>
      <c r="A1323" t="s">
        <v>143</v>
      </c>
      <c r="B1323" t="s">
        <v>127</v>
      </c>
      <c r="C1323" s="216">
        <v>34635</v>
      </c>
      <c r="D1323" s="216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59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>
      <c r="A1324" t="s">
        <v>143</v>
      </c>
      <c r="B1324" t="s">
        <v>127</v>
      </c>
      <c r="C1324" s="216">
        <v>34635</v>
      </c>
      <c r="D1324" s="216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59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>
      <c r="A1325" t="s">
        <v>143</v>
      </c>
      <c r="B1325" t="s">
        <v>127</v>
      </c>
      <c r="C1325" s="216">
        <v>34635</v>
      </c>
      <c r="D1325" s="216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>
      <c r="A1326" t="s">
        <v>143</v>
      </c>
      <c r="B1326" t="s">
        <v>127</v>
      </c>
      <c r="C1326" s="216">
        <v>34635</v>
      </c>
      <c r="D1326" s="216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59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>
      <c r="A1327" t="s">
        <v>143</v>
      </c>
      <c r="B1327" t="s">
        <v>127</v>
      </c>
      <c r="C1327" s="216">
        <v>34635</v>
      </c>
      <c r="D1327" s="216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59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>
      <c r="A1328" t="s">
        <v>143</v>
      </c>
      <c r="B1328" t="s">
        <v>127</v>
      </c>
      <c r="C1328" s="216">
        <v>34635</v>
      </c>
      <c r="D1328" s="216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59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>
      <c r="A1329" t="s">
        <v>143</v>
      </c>
      <c r="B1329" t="s">
        <v>127</v>
      </c>
      <c r="C1329" s="216">
        <v>34635</v>
      </c>
      <c r="D1329" s="216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59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>
      <c r="A1330" t="s">
        <v>143</v>
      </c>
      <c r="B1330" t="s">
        <v>127</v>
      </c>
      <c r="C1330" s="216">
        <v>34635</v>
      </c>
      <c r="D1330" s="216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59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>
      <c r="A1331" t="s">
        <v>143</v>
      </c>
      <c r="B1331" t="s">
        <v>127</v>
      </c>
      <c r="C1331" s="216">
        <v>34635</v>
      </c>
      <c r="D1331" s="216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>
      <c r="A1332" t="s">
        <v>143</v>
      </c>
      <c r="B1332" t="s">
        <v>127</v>
      </c>
      <c r="C1332" s="216">
        <v>34635</v>
      </c>
      <c r="D1332" s="216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59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>
      <c r="A1333" t="s">
        <v>143</v>
      </c>
      <c r="B1333" t="s">
        <v>127</v>
      </c>
      <c r="C1333" s="216">
        <v>34635</v>
      </c>
      <c r="D1333" s="216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>
      <c r="A1334" t="s">
        <v>143</v>
      </c>
      <c r="B1334" t="s">
        <v>127</v>
      </c>
      <c r="C1334" s="216">
        <v>34635</v>
      </c>
      <c r="D1334" s="216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59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>
      <c r="A1335" t="s">
        <v>143</v>
      </c>
      <c r="B1335" t="s">
        <v>127</v>
      </c>
      <c r="C1335" s="216">
        <v>34635</v>
      </c>
      <c r="D1335" s="216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59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>
      <c r="A1336" t="s">
        <v>143</v>
      </c>
      <c r="B1336" t="s">
        <v>127</v>
      </c>
      <c r="C1336" s="216">
        <v>34635</v>
      </c>
      <c r="D1336" s="216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59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>
      <c r="A1337" t="s">
        <v>143</v>
      </c>
      <c r="B1337" t="s">
        <v>127</v>
      </c>
      <c r="C1337" s="216">
        <v>34635</v>
      </c>
      <c r="D1337" s="216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59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>
      <c r="A1338" t="s">
        <v>143</v>
      </c>
      <c r="B1338" t="s">
        <v>127</v>
      </c>
      <c r="C1338" s="216">
        <v>34635</v>
      </c>
      <c r="D1338" s="216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59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>
      <c r="A1339" t="s">
        <v>143</v>
      </c>
      <c r="B1339" t="s">
        <v>127</v>
      </c>
      <c r="C1339" s="216">
        <v>34635</v>
      </c>
      <c r="D1339" s="216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59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>
      <c r="A1340" t="s">
        <v>143</v>
      </c>
      <c r="B1340" t="s">
        <v>127</v>
      </c>
      <c r="C1340" s="216">
        <v>34635</v>
      </c>
      <c r="D1340" s="216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59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>
      <c r="A1341" t="s">
        <v>143</v>
      </c>
      <c r="B1341" t="s">
        <v>127</v>
      </c>
      <c r="C1341" s="216">
        <v>34635</v>
      </c>
      <c r="D1341" s="216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59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>
      <c r="A1342" t="s">
        <v>143</v>
      </c>
      <c r="B1342" t="s">
        <v>127</v>
      </c>
      <c r="C1342" s="216">
        <v>34635</v>
      </c>
      <c r="D1342" s="216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59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>
      <c r="A1343" t="s">
        <v>143</v>
      </c>
      <c r="B1343" t="s">
        <v>127</v>
      </c>
      <c r="C1343" s="216">
        <v>34635</v>
      </c>
      <c r="D1343" s="216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59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>
      <c r="A1344" t="s">
        <v>143</v>
      </c>
      <c r="B1344" t="s">
        <v>127</v>
      </c>
      <c r="C1344" s="216">
        <v>34635</v>
      </c>
      <c r="D1344" s="216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59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>
      <c r="A1345" t="s">
        <v>143</v>
      </c>
      <c r="B1345" t="s">
        <v>127</v>
      </c>
      <c r="C1345" s="216">
        <v>34635</v>
      </c>
      <c r="D1345" s="216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59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>
      <c r="A1346" t="s">
        <v>143</v>
      </c>
      <c r="B1346" t="s">
        <v>127</v>
      </c>
      <c r="C1346" s="216">
        <v>34635</v>
      </c>
      <c r="D1346" s="216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59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>
      <c r="A1347" t="s">
        <v>143</v>
      </c>
      <c r="B1347" t="s">
        <v>127</v>
      </c>
      <c r="C1347" s="216">
        <v>34635</v>
      </c>
      <c r="D1347" s="216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59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>
      <c r="A1348" t="s">
        <v>143</v>
      </c>
      <c r="B1348" t="s">
        <v>127</v>
      </c>
      <c r="C1348" s="216">
        <v>34635</v>
      </c>
      <c r="D1348" s="216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59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>
      <c r="A1349" t="s">
        <v>143</v>
      </c>
      <c r="B1349" t="s">
        <v>127</v>
      </c>
      <c r="C1349" s="216">
        <v>34982</v>
      </c>
      <c r="D1349" s="216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59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>
      <c r="A1350" t="s">
        <v>143</v>
      </c>
      <c r="B1350" t="s">
        <v>127</v>
      </c>
      <c r="C1350" s="216">
        <v>34982</v>
      </c>
      <c r="D1350" s="216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59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>
      <c r="A1351" t="s">
        <v>143</v>
      </c>
      <c r="B1351" t="s">
        <v>127</v>
      </c>
      <c r="C1351" s="216">
        <v>34982</v>
      </c>
      <c r="D1351" s="216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59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>
      <c r="A1352" t="s">
        <v>143</v>
      </c>
      <c r="B1352" t="s">
        <v>127</v>
      </c>
      <c r="C1352" s="216">
        <v>34982</v>
      </c>
      <c r="D1352" s="216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59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>
      <c r="A1353" t="s">
        <v>143</v>
      </c>
      <c r="B1353" t="s">
        <v>127</v>
      </c>
      <c r="C1353" s="216">
        <v>34982</v>
      </c>
      <c r="D1353" s="216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59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>
      <c r="A1354" t="s">
        <v>143</v>
      </c>
      <c r="B1354" t="s">
        <v>127</v>
      </c>
      <c r="C1354" s="216">
        <v>34982</v>
      </c>
      <c r="D1354" s="216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59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>
      <c r="A1355" t="s">
        <v>143</v>
      </c>
      <c r="B1355" t="s">
        <v>127</v>
      </c>
      <c r="C1355" s="216">
        <v>34982</v>
      </c>
      <c r="D1355" s="216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59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>
      <c r="A1356" t="s">
        <v>143</v>
      </c>
      <c r="B1356" t="s">
        <v>127</v>
      </c>
      <c r="C1356" s="216">
        <v>34982</v>
      </c>
      <c r="D1356" s="216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>
      <c r="A1357" t="s">
        <v>143</v>
      </c>
      <c r="B1357" t="s">
        <v>127</v>
      </c>
      <c r="C1357" s="216">
        <v>34982</v>
      </c>
      <c r="D1357" s="216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>
      <c r="A1358" t="s">
        <v>143</v>
      </c>
      <c r="B1358" t="s">
        <v>127</v>
      </c>
      <c r="C1358" s="216">
        <v>34982</v>
      </c>
      <c r="D1358" s="216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>
      <c r="A1359" t="s">
        <v>143</v>
      </c>
      <c r="B1359" t="s">
        <v>127</v>
      </c>
      <c r="C1359" s="216">
        <v>34982</v>
      </c>
      <c r="D1359" s="216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>
      <c r="A1360" t="s">
        <v>143</v>
      </c>
      <c r="B1360" t="s">
        <v>127</v>
      </c>
      <c r="C1360" s="216">
        <v>34982</v>
      </c>
      <c r="D1360" s="216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>
      <c r="A1361" t="s">
        <v>143</v>
      </c>
      <c r="B1361" t="s">
        <v>127</v>
      </c>
      <c r="C1361" s="216">
        <v>34982</v>
      </c>
      <c r="D1361" s="216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>
      <c r="A1362" t="s">
        <v>143</v>
      </c>
      <c r="B1362" t="s">
        <v>127</v>
      </c>
      <c r="C1362" s="216">
        <v>34982</v>
      </c>
      <c r="D1362" s="216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>
      <c r="A1363" t="s">
        <v>143</v>
      </c>
      <c r="B1363" t="s">
        <v>127</v>
      </c>
      <c r="C1363" s="216">
        <v>34982</v>
      </c>
      <c r="D1363" s="216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59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>
      <c r="A1364" t="s">
        <v>143</v>
      </c>
      <c r="B1364" t="s">
        <v>127</v>
      </c>
      <c r="C1364" s="216">
        <v>34982</v>
      </c>
      <c r="D1364" s="216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>
      <c r="A1365" t="s">
        <v>143</v>
      </c>
      <c r="B1365" t="s">
        <v>127</v>
      </c>
      <c r="C1365" s="216">
        <v>34982</v>
      </c>
      <c r="D1365" s="216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>
      <c r="A1366" t="s">
        <v>143</v>
      </c>
      <c r="B1366" t="s">
        <v>127</v>
      </c>
      <c r="C1366" s="216">
        <v>34982</v>
      </c>
      <c r="D1366" s="216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59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>
      <c r="A1367" t="s">
        <v>143</v>
      </c>
      <c r="B1367" t="s">
        <v>127</v>
      </c>
      <c r="C1367" s="216">
        <v>34982</v>
      </c>
      <c r="D1367" s="216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59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>
      <c r="A1368" t="s">
        <v>143</v>
      </c>
      <c r="B1368" t="s">
        <v>127</v>
      </c>
      <c r="C1368" s="216">
        <v>34982</v>
      </c>
      <c r="D1368" s="216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59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>
      <c r="A1369" t="s">
        <v>143</v>
      </c>
      <c r="B1369" t="s">
        <v>127</v>
      </c>
      <c r="C1369" s="216">
        <v>34982</v>
      </c>
      <c r="D1369" s="216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59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>
      <c r="A1370" t="s">
        <v>143</v>
      </c>
      <c r="B1370" t="s">
        <v>127</v>
      </c>
      <c r="C1370" s="216">
        <v>34982</v>
      </c>
      <c r="D1370" s="216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>
      <c r="A1371" t="s">
        <v>143</v>
      </c>
      <c r="B1371" t="s">
        <v>127</v>
      </c>
      <c r="C1371" s="216">
        <v>34982</v>
      </c>
      <c r="D1371" s="216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>
      <c r="A1372" t="s">
        <v>143</v>
      </c>
      <c r="B1372" t="s">
        <v>127</v>
      </c>
      <c r="C1372" s="216">
        <v>34982</v>
      </c>
      <c r="D1372" s="216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>
      <c r="A1373" t="s">
        <v>143</v>
      </c>
      <c r="B1373" t="s">
        <v>127</v>
      </c>
      <c r="C1373" s="216">
        <v>34982</v>
      </c>
      <c r="D1373" s="216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>
      <c r="A1374" t="s">
        <v>143</v>
      </c>
      <c r="B1374" t="s">
        <v>127</v>
      </c>
      <c r="C1374" s="216">
        <v>34982</v>
      </c>
      <c r="D1374" s="216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>
      <c r="A1375" t="s">
        <v>143</v>
      </c>
      <c r="B1375" t="s">
        <v>127</v>
      </c>
      <c r="C1375" s="216">
        <v>34982</v>
      </c>
      <c r="D1375" s="216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>
      <c r="A1376" t="s">
        <v>143</v>
      </c>
      <c r="B1376" t="s">
        <v>127</v>
      </c>
      <c r="C1376" s="216">
        <v>34982</v>
      </c>
      <c r="D1376" s="216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>
      <c r="A1377" t="s">
        <v>143</v>
      </c>
      <c r="B1377" t="s">
        <v>127</v>
      </c>
      <c r="C1377" s="216">
        <v>34982</v>
      </c>
      <c r="D1377" s="216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59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>
      <c r="A1378" t="s">
        <v>143</v>
      </c>
      <c r="B1378" t="s">
        <v>127</v>
      </c>
      <c r="C1378" s="216">
        <v>34982</v>
      </c>
      <c r="D1378" s="216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59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>
      <c r="A1379" t="s">
        <v>143</v>
      </c>
      <c r="B1379" t="s">
        <v>127</v>
      </c>
      <c r="C1379" s="216">
        <v>34982</v>
      </c>
      <c r="D1379" s="216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59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>
      <c r="A1380" t="s">
        <v>143</v>
      </c>
      <c r="B1380" t="s">
        <v>127</v>
      </c>
      <c r="C1380" s="216">
        <v>34982</v>
      </c>
      <c r="D1380" s="216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59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>
      <c r="A1381" t="s">
        <v>143</v>
      </c>
      <c r="B1381" t="s">
        <v>127</v>
      </c>
      <c r="C1381" s="216">
        <v>34982</v>
      </c>
      <c r="D1381" s="216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59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>
      <c r="A1382" t="s">
        <v>143</v>
      </c>
      <c r="B1382" t="s">
        <v>127</v>
      </c>
      <c r="C1382" s="216">
        <v>34982</v>
      </c>
      <c r="D1382" s="216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>
      <c r="A1383" t="s">
        <v>143</v>
      </c>
      <c r="B1383" t="s">
        <v>127</v>
      </c>
      <c r="C1383" s="216">
        <v>34982</v>
      </c>
      <c r="D1383" s="216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59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>
      <c r="A1384" t="s">
        <v>143</v>
      </c>
      <c r="B1384" t="s">
        <v>127</v>
      </c>
      <c r="C1384" s="216">
        <v>34982</v>
      </c>
      <c r="D1384" s="216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>
      <c r="A1385" t="s">
        <v>143</v>
      </c>
      <c r="B1385" t="s">
        <v>127</v>
      </c>
      <c r="C1385" s="216">
        <v>34982</v>
      </c>
      <c r="D1385" s="216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>
      <c r="A1386" t="s">
        <v>143</v>
      </c>
      <c r="B1386" t="s">
        <v>127</v>
      </c>
      <c r="C1386" s="216">
        <v>34982</v>
      </c>
      <c r="D1386" s="216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>
      <c r="A1387" t="s">
        <v>143</v>
      </c>
      <c r="B1387" t="s">
        <v>127</v>
      </c>
      <c r="C1387" s="216">
        <v>34982</v>
      </c>
      <c r="D1387" s="216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>
      <c r="A1388" t="s">
        <v>143</v>
      </c>
      <c r="B1388" t="s">
        <v>127</v>
      </c>
      <c r="C1388" s="216">
        <v>34982</v>
      </c>
      <c r="D1388" s="216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>
      <c r="A1389" t="s">
        <v>143</v>
      </c>
      <c r="B1389" t="s">
        <v>127</v>
      </c>
      <c r="C1389" s="216">
        <v>34982</v>
      </c>
      <c r="D1389" s="216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>
      <c r="A1390" t="s">
        <v>143</v>
      </c>
      <c r="B1390" t="s">
        <v>127</v>
      </c>
      <c r="C1390" s="216">
        <v>34982</v>
      </c>
      <c r="D1390" s="216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>
      <c r="A1391" t="s">
        <v>143</v>
      </c>
      <c r="B1391" t="s">
        <v>127</v>
      </c>
      <c r="C1391" s="216">
        <v>34982</v>
      </c>
      <c r="D1391" s="216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59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>
      <c r="A1392" t="s">
        <v>143</v>
      </c>
      <c r="B1392" t="s">
        <v>127</v>
      </c>
      <c r="C1392" s="216">
        <v>34982</v>
      </c>
      <c r="D1392" s="216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59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>
      <c r="A1393" t="s">
        <v>143</v>
      </c>
      <c r="B1393" t="s">
        <v>127</v>
      </c>
      <c r="C1393" s="216">
        <v>34982</v>
      </c>
      <c r="D1393" s="216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59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>
      <c r="A1394" t="s">
        <v>143</v>
      </c>
      <c r="B1394" t="s">
        <v>127</v>
      </c>
      <c r="C1394" s="216">
        <v>34982</v>
      </c>
      <c r="D1394" s="216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59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>
      <c r="A1395" t="s">
        <v>143</v>
      </c>
      <c r="B1395" t="s">
        <v>127</v>
      </c>
      <c r="C1395" s="216">
        <v>34982</v>
      </c>
      <c r="D1395" s="216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59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>
      <c r="A1396" t="s">
        <v>143</v>
      </c>
      <c r="B1396" t="s">
        <v>127</v>
      </c>
      <c r="C1396" s="216">
        <v>34982</v>
      </c>
      <c r="D1396" s="216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59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>
      <c r="A1397" t="s">
        <v>143</v>
      </c>
      <c r="B1397" t="s">
        <v>127</v>
      </c>
      <c r="C1397" s="216">
        <v>34982</v>
      </c>
      <c r="D1397" s="216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59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>
      <c r="A1398" t="s">
        <v>143</v>
      </c>
      <c r="B1398" t="s">
        <v>127</v>
      </c>
      <c r="C1398" s="216">
        <v>34982</v>
      </c>
      <c r="D1398" s="216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>
      <c r="A1399" t="s">
        <v>143</v>
      </c>
      <c r="B1399" t="s">
        <v>127</v>
      </c>
      <c r="C1399" s="216">
        <v>34982</v>
      </c>
      <c r="D1399" s="216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>
      <c r="A1400" t="s">
        <v>143</v>
      </c>
      <c r="B1400" t="s">
        <v>127</v>
      </c>
      <c r="C1400" s="216">
        <v>34982</v>
      </c>
      <c r="D1400" s="216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>
      <c r="A1401" t="s">
        <v>143</v>
      </c>
      <c r="B1401" t="s">
        <v>127</v>
      </c>
      <c r="C1401" s="216">
        <v>34982</v>
      </c>
      <c r="D1401" s="216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>
      <c r="A1402" t="s">
        <v>143</v>
      </c>
      <c r="B1402" t="s">
        <v>127</v>
      </c>
      <c r="C1402" s="216">
        <v>34982</v>
      </c>
      <c r="D1402" s="216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>
      <c r="A1403" t="s">
        <v>143</v>
      </c>
      <c r="B1403" t="s">
        <v>127</v>
      </c>
      <c r="C1403" s="216">
        <v>34982</v>
      </c>
      <c r="D1403" s="216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>
      <c r="A1404" t="s">
        <v>143</v>
      </c>
      <c r="B1404" t="s">
        <v>127</v>
      </c>
      <c r="C1404" s="216">
        <v>34982</v>
      </c>
      <c r="D1404" s="216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>
      <c r="A1405" t="s">
        <v>143</v>
      </c>
      <c r="B1405" t="s">
        <v>127</v>
      </c>
      <c r="C1405" s="216">
        <v>35341</v>
      </c>
      <c r="D1405" s="216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>
      <c r="A1406" t="s">
        <v>143</v>
      </c>
      <c r="B1406" t="s">
        <v>127</v>
      </c>
      <c r="C1406" s="216">
        <v>35341</v>
      </c>
      <c r="D1406" s="216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58">
        <v>70.507500000000007</v>
      </c>
      <c r="O1406" s="14" t="s">
        <v>17</v>
      </c>
      <c r="P1406" s="158">
        <v>0.15734999999999999</v>
      </c>
      <c r="Q1406" s="158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>
      <c r="A1407" t="s">
        <v>143</v>
      </c>
      <c r="B1407" t="s">
        <v>127</v>
      </c>
      <c r="C1407" s="216">
        <v>35341</v>
      </c>
      <c r="D1407" s="216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58">
        <v>56.24010000000002</v>
      </c>
      <c r="O1407" s="14" t="s">
        <v>17</v>
      </c>
      <c r="P1407" s="158">
        <v>9.5450000000000007E-2</v>
      </c>
      <c r="Q1407" s="158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>
      <c r="A1408" t="s">
        <v>143</v>
      </c>
      <c r="B1408" t="s">
        <v>127</v>
      </c>
      <c r="C1408" s="216">
        <v>35341</v>
      </c>
      <c r="D1408" s="216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58">
        <v>30.525600000000001</v>
      </c>
      <c r="O1408" s="14" t="s">
        <v>17</v>
      </c>
      <c r="P1408" s="158">
        <v>8.5980000000000001E-2</v>
      </c>
      <c r="Q1408" s="158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>
      <c r="A1409" t="s">
        <v>143</v>
      </c>
      <c r="B1409" t="s">
        <v>127</v>
      </c>
      <c r="C1409" s="216">
        <v>35341</v>
      </c>
      <c r="D1409" s="216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58">
        <v>59.834600000000009</v>
      </c>
      <c r="O1409" s="14" t="s">
        <v>17</v>
      </c>
      <c r="P1409" s="158">
        <v>8.362E-2</v>
      </c>
      <c r="Q1409" s="158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>
      <c r="A1410" t="s">
        <v>143</v>
      </c>
      <c r="B1410" t="s">
        <v>127</v>
      </c>
      <c r="C1410" s="216">
        <v>35341</v>
      </c>
      <c r="D1410" s="216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58">
        <v>41.087900000000005</v>
      </c>
      <c r="O1410" s="14" t="s">
        <v>17</v>
      </c>
      <c r="P1410" s="158">
        <v>9.0574999999999989E-2</v>
      </c>
      <c r="Q1410" s="158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>
      <c r="A1411" t="s">
        <v>143</v>
      </c>
      <c r="B1411" t="s">
        <v>127</v>
      </c>
      <c r="C1411" s="216">
        <v>35341</v>
      </c>
      <c r="D1411" s="216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58">
        <v>56.295400000000001</v>
      </c>
      <c r="O1411" s="14" t="s">
        <v>17</v>
      </c>
      <c r="P1411" s="158">
        <v>9.0975E-2</v>
      </c>
      <c r="Q1411" s="158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>
      <c r="A1412" t="s">
        <v>143</v>
      </c>
      <c r="B1412" t="s">
        <v>127</v>
      </c>
      <c r="C1412" s="216">
        <v>35341</v>
      </c>
      <c r="D1412" s="216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>
      <c r="A1413" t="s">
        <v>143</v>
      </c>
      <c r="B1413" t="s">
        <v>127</v>
      </c>
      <c r="C1413" s="216">
        <v>35341</v>
      </c>
      <c r="D1413" s="216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>
      <c r="A1414" t="s">
        <v>143</v>
      </c>
      <c r="B1414" t="s">
        <v>127</v>
      </c>
      <c r="C1414" s="216">
        <v>35341</v>
      </c>
      <c r="D1414" s="216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>
      <c r="A1415" t="s">
        <v>143</v>
      </c>
      <c r="B1415" t="s">
        <v>127</v>
      </c>
      <c r="C1415" s="216">
        <v>35341</v>
      </c>
      <c r="D1415" s="216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>
      <c r="A1416" t="s">
        <v>143</v>
      </c>
      <c r="B1416" t="s">
        <v>127</v>
      </c>
      <c r="C1416" s="216">
        <v>35341</v>
      </c>
      <c r="D1416" s="216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>
      <c r="A1417" t="s">
        <v>143</v>
      </c>
      <c r="B1417" t="s">
        <v>127</v>
      </c>
      <c r="C1417" s="216">
        <v>35341</v>
      </c>
      <c r="D1417" s="216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>
      <c r="A1418" t="s">
        <v>143</v>
      </c>
      <c r="B1418" t="s">
        <v>127</v>
      </c>
      <c r="C1418" s="216">
        <v>35341</v>
      </c>
      <c r="D1418" s="216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>
      <c r="A1419" t="s">
        <v>143</v>
      </c>
      <c r="B1419" t="s">
        <v>127</v>
      </c>
      <c r="C1419" s="216">
        <v>35341</v>
      </c>
      <c r="D1419" s="216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>
      <c r="A1420" t="s">
        <v>143</v>
      </c>
      <c r="B1420" t="s">
        <v>127</v>
      </c>
      <c r="C1420" s="216">
        <v>35341</v>
      </c>
      <c r="D1420" s="216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58">
        <v>61.438300000000012</v>
      </c>
      <c r="O1420" s="14" t="s">
        <v>17</v>
      </c>
      <c r="P1420" s="158">
        <v>8.7194999999999995E-2</v>
      </c>
      <c r="Q1420" s="158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>
      <c r="A1421" t="s">
        <v>143</v>
      </c>
      <c r="B1421" t="s">
        <v>127</v>
      </c>
      <c r="C1421" s="216">
        <v>35341</v>
      </c>
      <c r="D1421" s="216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58">
        <v>38.267600000000009</v>
      </c>
      <c r="O1421" s="14" t="s">
        <v>17</v>
      </c>
      <c r="P1421" s="158">
        <v>9.1304999999999997E-2</v>
      </c>
      <c r="Q1421" s="158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>
      <c r="A1422" t="s">
        <v>143</v>
      </c>
      <c r="B1422" t="s">
        <v>127</v>
      </c>
      <c r="C1422" s="216">
        <v>35341</v>
      </c>
      <c r="D1422" s="216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58">
        <v>41.640900000000002</v>
      </c>
      <c r="O1422" s="14" t="s">
        <v>17</v>
      </c>
      <c r="P1422" s="158">
        <v>9.5180000000000001E-2</v>
      </c>
      <c r="Q1422" s="158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>
      <c r="A1423" t="s">
        <v>143</v>
      </c>
      <c r="B1423" t="s">
        <v>127</v>
      </c>
      <c r="C1423" s="216">
        <v>35341</v>
      </c>
      <c r="D1423" s="216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58">
        <v>38.765300000000003</v>
      </c>
      <c r="O1423" s="14" t="s">
        <v>17</v>
      </c>
      <c r="P1423" s="158">
        <v>9.4210000000000002E-2</v>
      </c>
      <c r="Q1423" s="158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>
      <c r="A1424" t="s">
        <v>143</v>
      </c>
      <c r="B1424" t="s">
        <v>127</v>
      </c>
      <c r="C1424" s="216">
        <v>35341</v>
      </c>
      <c r="D1424" s="216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58">
        <v>53.475099999999998</v>
      </c>
      <c r="O1424" s="14" t="s">
        <v>17</v>
      </c>
      <c r="P1424" s="158">
        <v>8.5785E-2</v>
      </c>
      <c r="Q1424" s="158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>
      <c r="A1425" t="s">
        <v>143</v>
      </c>
      <c r="B1425" t="s">
        <v>127</v>
      </c>
      <c r="C1425" s="216">
        <v>35341</v>
      </c>
      <c r="D1425" s="216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58">
        <v>83.115900000000011</v>
      </c>
      <c r="O1425" s="14" t="s">
        <v>17</v>
      </c>
      <c r="P1425" s="158">
        <v>9.6119999999999997E-2</v>
      </c>
      <c r="Q1425" s="158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>
      <c r="A1426" t="s">
        <v>143</v>
      </c>
      <c r="B1426" t="s">
        <v>127</v>
      </c>
      <c r="C1426" s="216">
        <v>35341</v>
      </c>
      <c r="D1426" s="216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>
      <c r="A1427" t="s">
        <v>143</v>
      </c>
      <c r="B1427" t="s">
        <v>127</v>
      </c>
      <c r="C1427" s="216">
        <v>35341</v>
      </c>
      <c r="D1427" s="216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>
      <c r="A1428" t="s">
        <v>143</v>
      </c>
      <c r="B1428" t="s">
        <v>127</v>
      </c>
      <c r="C1428" s="216">
        <v>35341</v>
      </c>
      <c r="D1428" s="216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>
      <c r="A1429" t="s">
        <v>143</v>
      </c>
      <c r="B1429" t="s">
        <v>127</v>
      </c>
      <c r="C1429" s="216">
        <v>35341</v>
      </c>
      <c r="D1429" s="216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>
      <c r="A1430" t="s">
        <v>143</v>
      </c>
      <c r="B1430" t="s">
        <v>127</v>
      </c>
      <c r="C1430" s="216">
        <v>35341</v>
      </c>
      <c r="D1430" s="216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>
      <c r="A1431" t="s">
        <v>143</v>
      </c>
      <c r="B1431" t="s">
        <v>127</v>
      </c>
      <c r="C1431" s="216">
        <v>35341</v>
      </c>
      <c r="D1431" s="216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>
      <c r="A1432" t="s">
        <v>143</v>
      </c>
      <c r="B1432" t="s">
        <v>127</v>
      </c>
      <c r="C1432" s="216">
        <v>35341</v>
      </c>
      <c r="D1432" s="216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>
      <c r="A1433" t="s">
        <v>143</v>
      </c>
      <c r="B1433" t="s">
        <v>127</v>
      </c>
      <c r="C1433" s="216">
        <v>35341</v>
      </c>
      <c r="D1433" s="216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>
      <c r="A1434" t="s">
        <v>143</v>
      </c>
      <c r="B1434" t="s">
        <v>127</v>
      </c>
      <c r="C1434" s="216">
        <v>35341</v>
      </c>
      <c r="D1434" s="216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58">
        <v>67.797800000000009</v>
      </c>
      <c r="O1434" s="14" t="s">
        <v>17</v>
      </c>
      <c r="P1434" s="158">
        <v>8.8974999999999999E-2</v>
      </c>
      <c r="Q1434" s="158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>
      <c r="A1435" t="s">
        <v>143</v>
      </c>
      <c r="B1435" t="s">
        <v>127</v>
      </c>
      <c r="C1435" s="216">
        <v>35341</v>
      </c>
      <c r="D1435" s="216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58">
        <v>74.378500000000003</v>
      </c>
      <c r="O1435" s="14" t="s">
        <v>17</v>
      </c>
      <c r="P1435" s="158">
        <v>8.1894999999999996E-2</v>
      </c>
      <c r="Q1435" s="158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>
      <c r="A1436" t="s">
        <v>143</v>
      </c>
      <c r="B1436" t="s">
        <v>127</v>
      </c>
      <c r="C1436" s="216">
        <v>35341</v>
      </c>
      <c r="D1436" s="216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58">
        <v>88.535300000000035</v>
      </c>
      <c r="O1436" s="14" t="s">
        <v>17</v>
      </c>
      <c r="P1436" s="158">
        <v>9.4725000000000004E-2</v>
      </c>
      <c r="Q1436" s="158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>
      <c r="A1437" t="s">
        <v>143</v>
      </c>
      <c r="B1437" t="s">
        <v>127</v>
      </c>
      <c r="C1437" s="216">
        <v>35341</v>
      </c>
      <c r="D1437" s="216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58">
        <v>64.313900000000004</v>
      </c>
      <c r="O1437" s="14" t="s">
        <v>17</v>
      </c>
      <c r="P1437" s="158">
        <v>8.2464999999999997E-2</v>
      </c>
      <c r="Q1437" s="158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>
      <c r="A1438" t="s">
        <v>143</v>
      </c>
      <c r="B1438" t="s">
        <v>127</v>
      </c>
      <c r="C1438" s="216">
        <v>35341</v>
      </c>
      <c r="D1438" s="216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58">
        <v>47.281500000000008</v>
      </c>
      <c r="O1438" s="14" t="s">
        <v>17</v>
      </c>
      <c r="P1438" s="158">
        <v>8.4850000000000009E-2</v>
      </c>
      <c r="Q1438" s="158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>
      <c r="A1439" t="s">
        <v>143</v>
      </c>
      <c r="B1439" t="s">
        <v>127</v>
      </c>
      <c r="C1439" s="216">
        <v>35341</v>
      </c>
      <c r="D1439" s="216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58">
        <v>60.055800000000005</v>
      </c>
      <c r="O1439" s="14" t="s">
        <v>17</v>
      </c>
      <c r="P1439" s="158">
        <v>8.4125000000000005E-2</v>
      </c>
      <c r="Q1439" s="158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>
      <c r="A1440" t="s">
        <v>143</v>
      </c>
      <c r="B1440" t="s">
        <v>127</v>
      </c>
      <c r="C1440" s="216">
        <v>35341</v>
      </c>
      <c r="D1440" s="216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>
      <c r="A1441" t="s">
        <v>143</v>
      </c>
      <c r="B1441" t="s">
        <v>127</v>
      </c>
      <c r="C1441" s="216">
        <v>35341</v>
      </c>
      <c r="D1441" s="216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>
      <c r="A1442" t="s">
        <v>143</v>
      </c>
      <c r="B1442" t="s">
        <v>127</v>
      </c>
      <c r="C1442" s="216">
        <v>35341</v>
      </c>
      <c r="D1442" s="216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>
      <c r="A1443" t="s">
        <v>143</v>
      </c>
      <c r="B1443" t="s">
        <v>127</v>
      </c>
      <c r="C1443" s="216">
        <v>35341</v>
      </c>
      <c r="D1443" s="216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>
      <c r="A1444" t="s">
        <v>143</v>
      </c>
      <c r="B1444" t="s">
        <v>127</v>
      </c>
      <c r="C1444" s="216">
        <v>35341</v>
      </c>
      <c r="D1444" s="216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>
      <c r="A1445" t="s">
        <v>143</v>
      </c>
      <c r="B1445" t="s">
        <v>127</v>
      </c>
      <c r="C1445" s="216">
        <v>35341</v>
      </c>
      <c r="D1445" s="216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>
      <c r="A1446" t="s">
        <v>143</v>
      </c>
      <c r="B1446" t="s">
        <v>127</v>
      </c>
      <c r="C1446" s="216">
        <v>35341</v>
      </c>
      <c r="D1446" s="216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>
      <c r="A1447" t="s">
        <v>143</v>
      </c>
      <c r="B1447" t="s">
        <v>127</v>
      </c>
      <c r="C1447" s="216">
        <v>35341</v>
      </c>
      <c r="D1447" s="216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>
      <c r="A1448" t="s">
        <v>143</v>
      </c>
      <c r="B1448" t="s">
        <v>127</v>
      </c>
      <c r="C1448" s="216">
        <v>35341</v>
      </c>
      <c r="D1448" s="216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>
      <c r="A1449" t="s">
        <v>143</v>
      </c>
      <c r="B1449" t="s">
        <v>127</v>
      </c>
      <c r="C1449" s="216">
        <v>35341</v>
      </c>
      <c r="D1449" s="216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>
      <c r="A1450" t="s">
        <v>143</v>
      </c>
      <c r="B1450" t="s">
        <v>127</v>
      </c>
      <c r="C1450" s="216">
        <v>35341</v>
      </c>
      <c r="D1450" s="216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>
      <c r="A1451" t="s">
        <v>143</v>
      </c>
      <c r="B1451" t="s">
        <v>127</v>
      </c>
      <c r="C1451" s="216">
        <v>35341</v>
      </c>
      <c r="D1451" s="216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>
      <c r="A1452" t="s">
        <v>143</v>
      </c>
      <c r="B1452" t="s">
        <v>127</v>
      </c>
      <c r="C1452" s="216">
        <v>35341</v>
      </c>
      <c r="D1452" s="216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>
      <c r="A1453" t="s">
        <v>143</v>
      </c>
      <c r="B1453" t="s">
        <v>127</v>
      </c>
      <c r="C1453" s="216">
        <v>35341</v>
      </c>
      <c r="D1453" s="216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>
      <c r="A1454" t="s">
        <v>143</v>
      </c>
      <c r="B1454" t="s">
        <v>127</v>
      </c>
      <c r="C1454" s="216">
        <v>35341</v>
      </c>
      <c r="D1454" s="216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>
      <c r="A1455" t="s">
        <v>143</v>
      </c>
      <c r="B1455" t="s">
        <v>127</v>
      </c>
      <c r="C1455" s="216">
        <v>35341</v>
      </c>
      <c r="D1455" s="216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>
      <c r="A1456" t="s">
        <v>143</v>
      </c>
      <c r="B1456" t="s">
        <v>127</v>
      </c>
      <c r="C1456" s="216">
        <v>35341</v>
      </c>
      <c r="D1456" s="216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>
      <c r="A1457" t="s">
        <v>143</v>
      </c>
      <c r="B1457" t="s">
        <v>127</v>
      </c>
      <c r="C1457" s="216">
        <v>35341</v>
      </c>
      <c r="D1457" s="216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>
      <c r="A1458" t="s">
        <v>143</v>
      </c>
      <c r="B1458" t="s">
        <v>127</v>
      </c>
      <c r="C1458" s="216">
        <v>35341</v>
      </c>
      <c r="D1458" s="216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>
      <c r="A1459" t="s">
        <v>143</v>
      </c>
      <c r="B1459" t="s">
        <v>127</v>
      </c>
      <c r="C1459" s="216">
        <v>35341</v>
      </c>
      <c r="D1459" s="216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>
      <c r="A1460" t="s">
        <v>143</v>
      </c>
      <c r="B1460" t="s">
        <v>127</v>
      </c>
      <c r="C1460" s="216">
        <v>35341</v>
      </c>
      <c r="D1460" s="216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>
      <c r="A1461" t="s">
        <v>143</v>
      </c>
      <c r="B1461" t="s">
        <v>127</v>
      </c>
      <c r="C1461" s="216">
        <v>35720</v>
      </c>
      <c r="D1461" s="216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>
      <c r="A1462" t="s">
        <v>143</v>
      </c>
      <c r="B1462" t="s">
        <v>127</v>
      </c>
      <c r="C1462" s="216">
        <v>35720</v>
      </c>
      <c r="D1462" s="216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58">
        <v>6.04</v>
      </c>
      <c r="M1462" s="14" t="s">
        <v>17</v>
      </c>
      <c r="N1462" s="158">
        <v>61.854289999999978</v>
      </c>
      <c r="O1462" s="14" t="s">
        <v>17</v>
      </c>
      <c r="P1462" s="158">
        <v>7.4844999999999995E-2</v>
      </c>
      <c r="Q1462" s="158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>
      <c r="A1463" t="s">
        <v>143</v>
      </c>
      <c r="B1463" t="s">
        <v>127</v>
      </c>
      <c r="C1463" s="216">
        <v>35720</v>
      </c>
      <c r="D1463" s="216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58">
        <v>5.98</v>
      </c>
      <c r="M1463" s="14" t="s">
        <v>17</v>
      </c>
      <c r="N1463" s="158">
        <v>56.044969999999992</v>
      </c>
      <c r="O1463" s="14" t="s">
        <v>17</v>
      </c>
      <c r="P1463" s="158">
        <v>7.2904999999999998E-2</v>
      </c>
      <c r="Q1463" s="158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>
      <c r="A1464" t="s">
        <v>143</v>
      </c>
      <c r="B1464" t="s">
        <v>127</v>
      </c>
      <c r="C1464" s="216">
        <v>35720</v>
      </c>
      <c r="D1464" s="216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58">
        <v>5.27</v>
      </c>
      <c r="M1464" s="14" t="s">
        <v>17</v>
      </c>
      <c r="N1464" s="158">
        <v>44.802859999999988</v>
      </c>
      <c r="O1464" s="14" t="s">
        <v>17</v>
      </c>
      <c r="P1464" s="158">
        <v>7.8539999999999999E-2</v>
      </c>
      <c r="Q1464" s="158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>
      <c r="A1465" t="s">
        <v>143</v>
      </c>
      <c r="B1465" t="s">
        <v>127</v>
      </c>
      <c r="C1465" s="216">
        <v>35720</v>
      </c>
      <c r="D1465" s="216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58">
        <v>5.33</v>
      </c>
      <c r="M1465" s="14" t="s">
        <v>17</v>
      </c>
      <c r="N1465" s="158">
        <v>60.079219999999999</v>
      </c>
      <c r="O1465" s="14" t="s">
        <v>17</v>
      </c>
      <c r="P1465" s="158">
        <v>7.9854999999999995E-2</v>
      </c>
      <c r="Q1465" s="158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>
      <c r="A1466" t="s">
        <v>143</v>
      </c>
      <c r="B1466" t="s">
        <v>127</v>
      </c>
      <c r="C1466" s="216">
        <v>35720</v>
      </c>
      <c r="D1466" s="216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58">
        <v>5.81</v>
      </c>
      <c r="M1466" s="14" t="s">
        <v>17</v>
      </c>
      <c r="N1466" s="158">
        <v>41.575459999999993</v>
      </c>
      <c r="O1466" s="14" t="s">
        <v>17</v>
      </c>
      <c r="P1466" s="158">
        <v>8.7135000000000004E-2</v>
      </c>
      <c r="Q1466" s="158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>
      <c r="A1467" t="s">
        <v>143</v>
      </c>
      <c r="B1467" t="s">
        <v>127</v>
      </c>
      <c r="C1467" s="216">
        <v>35720</v>
      </c>
      <c r="D1467" s="216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58">
        <v>4.93</v>
      </c>
      <c r="M1467" s="14" t="s">
        <v>17</v>
      </c>
      <c r="N1467" s="158">
        <v>60.240589999999983</v>
      </c>
      <c r="O1467" s="14" t="s">
        <v>17</v>
      </c>
      <c r="P1467" s="158">
        <v>0.15504499999999999</v>
      </c>
      <c r="Q1467" s="158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>
      <c r="A1468" t="s">
        <v>143</v>
      </c>
      <c r="B1468" t="s">
        <v>127</v>
      </c>
      <c r="C1468" s="216">
        <v>35720</v>
      </c>
      <c r="D1468" s="216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>
      <c r="A1469" t="s">
        <v>143</v>
      </c>
      <c r="B1469" t="s">
        <v>127</v>
      </c>
      <c r="C1469" s="216">
        <v>35720</v>
      </c>
      <c r="D1469" s="216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>
      <c r="A1470" t="s">
        <v>143</v>
      </c>
      <c r="B1470" t="s">
        <v>127</v>
      </c>
      <c r="C1470" s="216">
        <v>35720</v>
      </c>
      <c r="D1470" s="216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>
      <c r="A1471" t="s">
        <v>143</v>
      </c>
      <c r="B1471" t="s">
        <v>127</v>
      </c>
      <c r="C1471" s="216">
        <v>35720</v>
      </c>
      <c r="D1471" s="216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>
      <c r="A1472" t="s">
        <v>143</v>
      </c>
      <c r="B1472" t="s">
        <v>127</v>
      </c>
      <c r="C1472" s="216">
        <v>35720</v>
      </c>
      <c r="D1472" s="216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>
      <c r="A1473" t="s">
        <v>143</v>
      </c>
      <c r="B1473" t="s">
        <v>127</v>
      </c>
      <c r="C1473" s="216">
        <v>35720</v>
      </c>
      <c r="D1473" s="216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>
      <c r="A1474" t="s">
        <v>143</v>
      </c>
      <c r="B1474" t="s">
        <v>127</v>
      </c>
      <c r="C1474" s="216">
        <v>35720</v>
      </c>
      <c r="D1474" s="216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>
      <c r="A1475" t="s">
        <v>143</v>
      </c>
      <c r="B1475" t="s">
        <v>127</v>
      </c>
      <c r="C1475" s="216">
        <v>35720</v>
      </c>
      <c r="D1475" s="216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>
      <c r="A1476" t="s">
        <v>143</v>
      </c>
      <c r="B1476" t="s">
        <v>127</v>
      </c>
      <c r="C1476" s="216">
        <v>35720</v>
      </c>
      <c r="D1476" s="216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58">
        <v>5.92</v>
      </c>
      <c r="M1476" s="14" t="s">
        <v>17</v>
      </c>
      <c r="N1476" s="158">
        <v>61.04743999999998</v>
      </c>
      <c r="O1476" s="14" t="s">
        <v>17</v>
      </c>
      <c r="P1476" s="158">
        <v>8.7770000000000001E-2</v>
      </c>
      <c r="Q1476" s="158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>
      <c r="A1477" t="s">
        <v>143</v>
      </c>
      <c r="B1477" t="s">
        <v>127</v>
      </c>
      <c r="C1477" s="216">
        <v>35720</v>
      </c>
      <c r="D1477" s="216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58">
        <v>5.7050000000000001</v>
      </c>
      <c r="M1477" s="14" t="s">
        <v>17</v>
      </c>
      <c r="N1477" s="158">
        <v>50.128069999999994</v>
      </c>
      <c r="O1477" s="14" t="s">
        <v>17</v>
      </c>
      <c r="P1477" s="158">
        <v>6.7945000000000005E-2</v>
      </c>
      <c r="Q1477" s="158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>
      <c r="A1478" t="s">
        <v>143</v>
      </c>
      <c r="B1478" t="s">
        <v>127</v>
      </c>
      <c r="C1478" s="216">
        <v>35720</v>
      </c>
      <c r="D1478" s="216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58">
        <v>5.4550000000000001</v>
      </c>
      <c r="M1478" s="14" t="s">
        <v>17</v>
      </c>
      <c r="N1478" s="158">
        <v>47.115829999999988</v>
      </c>
      <c r="O1478" s="14" t="s">
        <v>17</v>
      </c>
      <c r="P1478" s="158">
        <v>7.375000000000001E-2</v>
      </c>
      <c r="Q1478" s="158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>
      <c r="A1479" t="s">
        <v>143</v>
      </c>
      <c r="B1479" t="s">
        <v>127</v>
      </c>
      <c r="C1479" s="216">
        <v>35720</v>
      </c>
      <c r="D1479" s="216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58">
        <v>5.81</v>
      </c>
      <c r="M1479" s="14" t="s">
        <v>17</v>
      </c>
      <c r="N1479" s="158">
        <v>39.531439999999996</v>
      </c>
      <c r="O1479" s="14" t="s">
        <v>17</v>
      </c>
      <c r="P1479" s="158">
        <v>8.6300000000000002E-2</v>
      </c>
      <c r="Q1479" s="158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>
      <c r="A1480" t="s">
        <v>143</v>
      </c>
      <c r="B1480" t="s">
        <v>127</v>
      </c>
      <c r="C1480" s="216">
        <v>35720</v>
      </c>
      <c r="D1480" s="216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58">
        <v>5.3049999999999997</v>
      </c>
      <c r="M1480" s="14" t="s">
        <v>17</v>
      </c>
      <c r="N1480" s="158">
        <v>55.991179999999986</v>
      </c>
      <c r="O1480" s="14" t="s">
        <v>17</v>
      </c>
      <c r="P1480" s="158">
        <v>8.8539999999999994E-2</v>
      </c>
      <c r="Q1480" s="158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>
      <c r="A1481" t="s">
        <v>143</v>
      </c>
      <c r="B1481" t="s">
        <v>127</v>
      </c>
      <c r="C1481" s="216">
        <v>35720</v>
      </c>
      <c r="D1481" s="216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58">
        <v>4.87</v>
      </c>
      <c r="M1481" s="14" t="s">
        <v>17</v>
      </c>
      <c r="N1481" s="158">
        <v>70.622059999999991</v>
      </c>
      <c r="O1481" s="14" t="s">
        <v>17</v>
      </c>
      <c r="P1481" s="158">
        <v>0.159495</v>
      </c>
      <c r="Q1481" s="158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>
      <c r="A1482" t="s">
        <v>143</v>
      </c>
      <c r="B1482" t="s">
        <v>127</v>
      </c>
      <c r="C1482" s="216">
        <v>35720</v>
      </c>
      <c r="D1482" s="216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>
      <c r="A1483" t="s">
        <v>143</v>
      </c>
      <c r="B1483" t="s">
        <v>127</v>
      </c>
      <c r="C1483" s="216">
        <v>35720</v>
      </c>
      <c r="D1483" s="216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>
      <c r="A1484" t="s">
        <v>143</v>
      </c>
      <c r="B1484" t="s">
        <v>127</v>
      </c>
      <c r="C1484" s="216">
        <v>35720</v>
      </c>
      <c r="D1484" s="216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>
      <c r="A1485" t="s">
        <v>143</v>
      </c>
      <c r="B1485" t="s">
        <v>127</v>
      </c>
      <c r="C1485" s="216">
        <v>35720</v>
      </c>
      <c r="D1485" s="216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>
      <c r="A1486" t="s">
        <v>143</v>
      </c>
      <c r="B1486" t="s">
        <v>127</v>
      </c>
      <c r="C1486" s="216">
        <v>35720</v>
      </c>
      <c r="D1486" s="216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>
      <c r="A1487" t="s">
        <v>143</v>
      </c>
      <c r="B1487" t="s">
        <v>127</v>
      </c>
      <c r="C1487" s="216">
        <v>35720</v>
      </c>
      <c r="D1487" s="216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>
      <c r="A1488" t="s">
        <v>143</v>
      </c>
      <c r="B1488" t="s">
        <v>127</v>
      </c>
      <c r="C1488" s="216">
        <v>35720</v>
      </c>
      <c r="D1488" s="216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>
      <c r="A1489" t="s">
        <v>143</v>
      </c>
      <c r="B1489" t="s">
        <v>127</v>
      </c>
      <c r="C1489" s="216">
        <v>35720</v>
      </c>
      <c r="D1489" s="216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>
      <c r="A1490" t="s">
        <v>143</v>
      </c>
      <c r="B1490" t="s">
        <v>127</v>
      </c>
      <c r="C1490" s="216">
        <v>35720</v>
      </c>
      <c r="D1490" s="216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58">
        <v>5.7850000000000001</v>
      </c>
      <c r="M1490" s="14" t="s">
        <v>17</v>
      </c>
      <c r="N1490" s="158">
        <v>63.73693999999999</v>
      </c>
      <c r="O1490" s="14" t="s">
        <v>17</v>
      </c>
      <c r="P1490" s="158">
        <v>7.5605000000000006E-2</v>
      </c>
      <c r="Q1490" s="158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>
      <c r="A1491" t="s">
        <v>143</v>
      </c>
      <c r="B1491" t="s">
        <v>127</v>
      </c>
      <c r="C1491" s="216">
        <v>35720</v>
      </c>
      <c r="D1491" s="216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58">
        <v>5.6050000000000004</v>
      </c>
      <c r="M1491" s="14" t="s">
        <v>17</v>
      </c>
      <c r="N1491" s="158">
        <v>71.913019999999989</v>
      </c>
      <c r="O1491" s="14" t="s">
        <v>17</v>
      </c>
      <c r="P1491" s="158">
        <v>7.9210000000000003E-2</v>
      </c>
      <c r="Q1491" s="158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>
      <c r="A1492" t="s">
        <v>143</v>
      </c>
      <c r="B1492" t="s">
        <v>127</v>
      </c>
      <c r="C1492" s="216">
        <v>35720</v>
      </c>
      <c r="D1492" s="216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58">
        <v>5.1050000000000004</v>
      </c>
      <c r="M1492" s="14" t="s">
        <v>17</v>
      </c>
      <c r="N1492" s="158">
        <v>82.939970000000017</v>
      </c>
      <c r="O1492" s="14" t="s">
        <v>17</v>
      </c>
      <c r="P1492" s="158">
        <v>7.2665000000000007E-2</v>
      </c>
      <c r="Q1492" s="158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>
      <c r="A1493" t="s">
        <v>143</v>
      </c>
      <c r="B1493" t="s">
        <v>127</v>
      </c>
      <c r="C1493" s="216">
        <v>35720</v>
      </c>
      <c r="D1493" s="216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58">
        <v>5.4550000000000001</v>
      </c>
      <c r="M1493" s="14" t="s">
        <v>17</v>
      </c>
      <c r="N1493" s="158">
        <v>64.382419999999996</v>
      </c>
      <c r="O1493" s="14" t="s">
        <v>17</v>
      </c>
      <c r="P1493" s="158">
        <v>7.3755000000000001E-2</v>
      </c>
      <c r="Q1493" s="158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>
      <c r="A1494" t="s">
        <v>143</v>
      </c>
      <c r="B1494" t="s">
        <v>127</v>
      </c>
      <c r="C1494" s="216">
        <v>35720</v>
      </c>
      <c r="D1494" s="216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58">
        <v>5.16</v>
      </c>
      <c r="M1494" s="14" t="s">
        <v>17</v>
      </c>
      <c r="N1494" s="158">
        <v>61.585339999999988</v>
      </c>
      <c r="O1494" s="14" t="s">
        <v>17</v>
      </c>
      <c r="P1494" s="158">
        <v>7.467E-2</v>
      </c>
      <c r="Q1494" s="158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>
      <c r="A1495" t="s">
        <v>143</v>
      </c>
      <c r="B1495" t="s">
        <v>127</v>
      </c>
      <c r="C1495" s="216">
        <v>35720</v>
      </c>
      <c r="D1495" s="216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58">
        <v>5.8900000000000006</v>
      </c>
      <c r="M1495" s="14" t="s">
        <v>17</v>
      </c>
      <c r="N1495" s="158">
        <v>52.387249999999987</v>
      </c>
      <c r="O1495" s="14" t="s">
        <v>17</v>
      </c>
      <c r="P1495" s="158">
        <v>0.13647999999999999</v>
      </c>
      <c r="Q1495" s="158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>
      <c r="A1496" t="s">
        <v>143</v>
      </c>
      <c r="B1496" t="s">
        <v>127</v>
      </c>
      <c r="C1496" s="216">
        <v>35720</v>
      </c>
      <c r="D1496" s="216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>
      <c r="A1497" t="s">
        <v>143</v>
      </c>
      <c r="B1497" t="s">
        <v>127</v>
      </c>
      <c r="C1497" s="216">
        <v>35720</v>
      </c>
      <c r="D1497" s="216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>
      <c r="A1498" t="s">
        <v>143</v>
      </c>
      <c r="B1498" t="s">
        <v>127</v>
      </c>
      <c r="C1498" s="216">
        <v>35720</v>
      </c>
      <c r="D1498" s="216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>
      <c r="A1499" t="s">
        <v>143</v>
      </c>
      <c r="B1499" t="s">
        <v>127</v>
      </c>
      <c r="C1499" s="216">
        <v>35720</v>
      </c>
      <c r="D1499" s="216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>
      <c r="A1500" t="s">
        <v>143</v>
      </c>
      <c r="B1500" t="s">
        <v>127</v>
      </c>
      <c r="C1500" s="216">
        <v>35720</v>
      </c>
      <c r="D1500" s="216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>
      <c r="A1501" t="s">
        <v>143</v>
      </c>
      <c r="B1501" t="s">
        <v>127</v>
      </c>
      <c r="C1501" s="216">
        <v>35720</v>
      </c>
      <c r="D1501" s="216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>
      <c r="A1502" t="s">
        <v>143</v>
      </c>
      <c r="B1502" t="s">
        <v>127</v>
      </c>
      <c r="C1502" s="216">
        <v>35720</v>
      </c>
      <c r="D1502" s="216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>
      <c r="A1503" t="s">
        <v>143</v>
      </c>
      <c r="B1503" t="s">
        <v>127</v>
      </c>
      <c r="C1503" s="216">
        <v>35720</v>
      </c>
      <c r="D1503" s="216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>
      <c r="A1504" t="s">
        <v>143</v>
      </c>
      <c r="B1504" t="s">
        <v>127</v>
      </c>
      <c r="C1504" s="216">
        <v>35720</v>
      </c>
      <c r="D1504" s="216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>
      <c r="A1505" t="s">
        <v>143</v>
      </c>
      <c r="B1505" t="s">
        <v>127</v>
      </c>
      <c r="C1505" s="216">
        <v>35720</v>
      </c>
      <c r="D1505" s="216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>
      <c r="A1506" t="s">
        <v>143</v>
      </c>
      <c r="B1506" t="s">
        <v>127</v>
      </c>
      <c r="C1506" s="216">
        <v>35720</v>
      </c>
      <c r="D1506" s="216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>
      <c r="A1507" t="s">
        <v>143</v>
      </c>
      <c r="B1507" t="s">
        <v>127</v>
      </c>
      <c r="C1507" s="216">
        <v>35720</v>
      </c>
      <c r="D1507" s="216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>
      <c r="A1508" t="s">
        <v>143</v>
      </c>
      <c r="B1508" t="s">
        <v>127</v>
      </c>
      <c r="C1508" s="216">
        <v>35720</v>
      </c>
      <c r="D1508" s="216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>
      <c r="A1509" t="s">
        <v>143</v>
      </c>
      <c r="B1509" t="s">
        <v>127</v>
      </c>
      <c r="C1509" s="216">
        <v>35720</v>
      </c>
      <c r="D1509" s="216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>
      <c r="A1510" t="s">
        <v>143</v>
      </c>
      <c r="B1510" t="s">
        <v>127</v>
      </c>
      <c r="C1510" s="216">
        <v>35720</v>
      </c>
      <c r="D1510" s="216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>
      <c r="A1511" t="s">
        <v>143</v>
      </c>
      <c r="B1511" t="s">
        <v>127</v>
      </c>
      <c r="C1511" s="216">
        <v>35720</v>
      </c>
      <c r="D1511" s="216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>
      <c r="A1512" t="s">
        <v>143</v>
      </c>
      <c r="B1512" t="s">
        <v>127</v>
      </c>
      <c r="C1512" s="216">
        <v>35720</v>
      </c>
      <c r="D1512" s="216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>
      <c r="A1513" t="s">
        <v>143</v>
      </c>
      <c r="B1513" t="s">
        <v>127</v>
      </c>
      <c r="C1513" s="216">
        <v>35720</v>
      </c>
      <c r="D1513" s="216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>
      <c r="A1514" t="s">
        <v>143</v>
      </c>
      <c r="B1514" t="s">
        <v>127</v>
      </c>
      <c r="C1514" s="216">
        <v>35720</v>
      </c>
      <c r="D1514" s="216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>
      <c r="A1515" t="s">
        <v>143</v>
      </c>
      <c r="B1515" t="s">
        <v>127</v>
      </c>
      <c r="C1515" s="216">
        <v>35720</v>
      </c>
      <c r="D1515" s="216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>
      <c r="A1516" t="s">
        <v>143</v>
      </c>
      <c r="B1516" t="s">
        <v>127</v>
      </c>
      <c r="C1516" s="216">
        <v>35720</v>
      </c>
      <c r="D1516" s="216">
        <v>35958</v>
      </c>
      <c r="E1516">
        <v>1998</v>
      </c>
      <c r="F1516">
        <v>4</v>
      </c>
      <c r="G1516">
        <v>14</v>
      </c>
      <c r="H1516">
        <v>49.664597560975601</v>
      </c>
      <c r="I1516" s="129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>
      <c r="A1517" t="s">
        <v>143</v>
      </c>
      <c r="B1517" t="s">
        <v>127</v>
      </c>
      <c r="C1517" s="216">
        <v>36077</v>
      </c>
      <c r="D1517" s="216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59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48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>
      <c r="A1518" t="s">
        <v>143</v>
      </c>
      <c r="B1518" t="s">
        <v>127</v>
      </c>
      <c r="C1518" s="216">
        <v>36077</v>
      </c>
      <c r="D1518" s="216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59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49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>
      <c r="A1519" t="s">
        <v>143</v>
      </c>
      <c r="B1519" t="s">
        <v>127</v>
      </c>
      <c r="C1519" s="216">
        <v>36077</v>
      </c>
      <c r="D1519" s="216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59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49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>
      <c r="A1520" t="s">
        <v>143</v>
      </c>
      <c r="B1520" t="s">
        <v>127</v>
      </c>
      <c r="C1520" s="216">
        <v>36077</v>
      </c>
      <c r="D1520" s="216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59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49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>
      <c r="A1521" t="s">
        <v>143</v>
      </c>
      <c r="B1521" t="s">
        <v>127</v>
      </c>
      <c r="C1521" s="216">
        <v>36077</v>
      </c>
      <c r="D1521" s="216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59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49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>
      <c r="A1522" t="s">
        <v>143</v>
      </c>
      <c r="B1522" t="s">
        <v>127</v>
      </c>
      <c r="C1522" s="216">
        <v>36077</v>
      </c>
      <c r="D1522" s="216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59">
        <v>2.7444520000000002E-4</v>
      </c>
      <c r="Q1522" s="159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49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>
      <c r="A1523" t="s">
        <v>143</v>
      </c>
      <c r="B1523" t="s">
        <v>127</v>
      </c>
      <c r="C1523" s="216">
        <v>36077</v>
      </c>
      <c r="D1523" s="216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59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49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>
      <c r="A1524" t="s">
        <v>143</v>
      </c>
      <c r="B1524" t="s">
        <v>127</v>
      </c>
      <c r="C1524" s="216">
        <v>36077</v>
      </c>
      <c r="D1524" s="216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59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>
      <c r="A1525" t="s">
        <v>143</v>
      </c>
      <c r="B1525" t="s">
        <v>127</v>
      </c>
      <c r="C1525" s="216">
        <v>36077</v>
      </c>
      <c r="D1525" s="216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59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>
      <c r="A1526" t="s">
        <v>143</v>
      </c>
      <c r="B1526" t="s">
        <v>127</v>
      </c>
      <c r="C1526" s="216">
        <v>36077</v>
      </c>
      <c r="D1526" s="216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59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>
      <c r="A1527" t="s">
        <v>143</v>
      </c>
      <c r="B1527" t="s">
        <v>127</v>
      </c>
      <c r="C1527" s="216">
        <v>36077</v>
      </c>
      <c r="D1527" s="216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>
      <c r="A1528" t="s">
        <v>143</v>
      </c>
      <c r="B1528" t="s">
        <v>127</v>
      </c>
      <c r="C1528" s="216">
        <v>36077</v>
      </c>
      <c r="D1528" s="216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>
      <c r="A1529" t="s">
        <v>143</v>
      </c>
      <c r="B1529" t="s">
        <v>127</v>
      </c>
      <c r="C1529" s="216">
        <v>36077</v>
      </c>
      <c r="D1529" s="216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59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>
      <c r="A1530" t="s">
        <v>143</v>
      </c>
      <c r="B1530" t="s">
        <v>127</v>
      </c>
      <c r="C1530" s="216">
        <v>36077</v>
      </c>
      <c r="D1530" s="216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59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>
      <c r="A1531" t="s">
        <v>143</v>
      </c>
      <c r="B1531" t="s">
        <v>127</v>
      </c>
      <c r="C1531" s="216">
        <v>36077</v>
      </c>
      <c r="D1531" s="216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59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49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>
      <c r="A1532" t="s">
        <v>143</v>
      </c>
      <c r="B1532" t="s">
        <v>127</v>
      </c>
      <c r="C1532" s="216">
        <v>36077</v>
      </c>
      <c r="D1532" s="216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59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49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>
      <c r="A1533" t="s">
        <v>143</v>
      </c>
      <c r="B1533" t="s">
        <v>127</v>
      </c>
      <c r="C1533" s="216">
        <v>36077</v>
      </c>
      <c r="D1533" s="216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59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49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>
      <c r="A1534" t="s">
        <v>143</v>
      </c>
      <c r="B1534" t="s">
        <v>127</v>
      </c>
      <c r="C1534" s="216">
        <v>36077</v>
      </c>
      <c r="D1534" s="216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59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49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>
      <c r="A1535" t="s">
        <v>143</v>
      </c>
      <c r="B1535" t="s">
        <v>127</v>
      </c>
      <c r="C1535" s="216">
        <v>36077</v>
      </c>
      <c r="D1535" s="216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59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49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>
      <c r="A1536" t="s">
        <v>143</v>
      </c>
      <c r="B1536" t="s">
        <v>127</v>
      </c>
      <c r="C1536" s="216">
        <v>36077</v>
      </c>
      <c r="D1536" s="216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49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>
      <c r="A1537" t="s">
        <v>143</v>
      </c>
      <c r="B1537" t="s">
        <v>127</v>
      </c>
      <c r="C1537" s="216">
        <v>36077</v>
      </c>
      <c r="D1537" s="216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49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>
      <c r="A1538" t="s">
        <v>143</v>
      </c>
      <c r="B1538" t="s">
        <v>127</v>
      </c>
      <c r="C1538" s="216">
        <v>36077</v>
      </c>
      <c r="D1538" s="216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59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>
      <c r="A1539" t="s">
        <v>143</v>
      </c>
      <c r="B1539" t="s">
        <v>127</v>
      </c>
      <c r="C1539" s="216">
        <v>36077</v>
      </c>
      <c r="D1539" s="216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59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>
      <c r="A1540" t="s">
        <v>143</v>
      </c>
      <c r="B1540" t="s">
        <v>127</v>
      </c>
      <c r="C1540" s="216">
        <v>36077</v>
      </c>
      <c r="D1540" s="216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59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>
      <c r="A1541" t="s">
        <v>143</v>
      </c>
      <c r="B1541" t="s">
        <v>127</v>
      </c>
      <c r="C1541" s="216">
        <v>36077</v>
      </c>
      <c r="D1541" s="216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59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>
      <c r="A1542" t="s">
        <v>143</v>
      </c>
      <c r="B1542" t="s">
        <v>127</v>
      </c>
      <c r="C1542" s="216">
        <v>36077</v>
      </c>
      <c r="D1542" s="216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59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>
      <c r="A1543" t="s">
        <v>143</v>
      </c>
      <c r="B1543" t="s">
        <v>127</v>
      </c>
      <c r="C1543" s="216">
        <v>36077</v>
      </c>
      <c r="D1543" s="216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59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>
      <c r="A1544" t="s">
        <v>143</v>
      </c>
      <c r="B1544" t="s">
        <v>127</v>
      </c>
      <c r="C1544" s="216">
        <v>36077</v>
      </c>
      <c r="D1544" s="216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59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>
      <c r="A1545" t="s">
        <v>143</v>
      </c>
      <c r="B1545" t="s">
        <v>127</v>
      </c>
      <c r="C1545" s="216">
        <v>36077</v>
      </c>
      <c r="D1545" s="216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59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49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>
      <c r="A1546" t="s">
        <v>143</v>
      </c>
      <c r="B1546" t="s">
        <v>127</v>
      </c>
      <c r="C1546" s="216">
        <v>36077</v>
      </c>
      <c r="D1546" s="216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49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>
      <c r="A1547" t="s">
        <v>143</v>
      </c>
      <c r="B1547" t="s">
        <v>127</v>
      </c>
      <c r="C1547" s="216">
        <v>36077</v>
      </c>
      <c r="D1547" s="216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59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49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>
      <c r="A1548" t="s">
        <v>143</v>
      </c>
      <c r="B1548" t="s">
        <v>127</v>
      </c>
      <c r="C1548" s="216">
        <v>36077</v>
      </c>
      <c r="D1548" s="216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59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49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>
      <c r="A1549" t="s">
        <v>143</v>
      </c>
      <c r="B1549" t="s">
        <v>127</v>
      </c>
      <c r="C1549" s="216">
        <v>36077</v>
      </c>
      <c r="D1549" s="216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49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>
      <c r="A1550" t="s">
        <v>143</v>
      </c>
      <c r="B1550" t="s">
        <v>127</v>
      </c>
      <c r="C1550" s="216">
        <v>36077</v>
      </c>
      <c r="D1550" s="216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59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49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>
      <c r="A1551" t="s">
        <v>143</v>
      </c>
      <c r="B1551" t="s">
        <v>127</v>
      </c>
      <c r="C1551" s="216">
        <v>36077</v>
      </c>
      <c r="D1551" s="216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49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>
      <c r="A1552" t="s">
        <v>143</v>
      </c>
      <c r="B1552" t="s">
        <v>127</v>
      </c>
      <c r="C1552" s="216">
        <v>36077</v>
      </c>
      <c r="D1552" s="216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59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>
      <c r="A1553" t="s">
        <v>143</v>
      </c>
      <c r="B1553" t="s">
        <v>127</v>
      </c>
      <c r="C1553" s="216">
        <v>36077</v>
      </c>
      <c r="D1553" s="216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59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>
      <c r="A1554" t="s">
        <v>143</v>
      </c>
      <c r="B1554" t="s">
        <v>127</v>
      </c>
      <c r="C1554" s="216">
        <v>36077</v>
      </c>
      <c r="D1554" s="216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59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>
      <c r="A1555" t="s">
        <v>143</v>
      </c>
      <c r="B1555" t="s">
        <v>127</v>
      </c>
      <c r="C1555" s="216">
        <v>36077</v>
      </c>
      <c r="D1555" s="216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59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>
      <c r="A1556" t="s">
        <v>143</v>
      </c>
      <c r="B1556" t="s">
        <v>127</v>
      </c>
      <c r="C1556" s="216">
        <v>36077</v>
      </c>
      <c r="D1556" s="216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59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>
      <c r="A1557" t="s">
        <v>143</v>
      </c>
      <c r="B1557" t="s">
        <v>127</v>
      </c>
      <c r="C1557" s="216">
        <v>36077</v>
      </c>
      <c r="D1557" s="216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59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>
      <c r="A1558" t="s">
        <v>143</v>
      </c>
      <c r="B1558" t="s">
        <v>127</v>
      </c>
      <c r="C1558" s="216">
        <v>36077</v>
      </c>
      <c r="D1558" s="216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59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>
      <c r="A1559" t="s">
        <v>143</v>
      </c>
      <c r="B1559" t="s">
        <v>127</v>
      </c>
      <c r="C1559" s="216">
        <v>36077</v>
      </c>
      <c r="D1559" s="216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59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49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>
      <c r="A1560" t="s">
        <v>143</v>
      </c>
      <c r="B1560" t="s">
        <v>127</v>
      </c>
      <c r="C1560" s="216">
        <v>36077</v>
      </c>
      <c r="D1560" s="216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59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49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>
      <c r="A1561" t="s">
        <v>143</v>
      </c>
      <c r="B1561" t="s">
        <v>127</v>
      </c>
      <c r="C1561" s="216">
        <v>36077</v>
      </c>
      <c r="D1561" s="216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59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49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>
      <c r="A1562" t="s">
        <v>143</v>
      </c>
      <c r="B1562" t="s">
        <v>127</v>
      </c>
      <c r="C1562" s="216">
        <v>36077</v>
      </c>
      <c r="D1562" s="216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59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49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>
      <c r="A1563" t="s">
        <v>143</v>
      </c>
      <c r="B1563" t="s">
        <v>127</v>
      </c>
      <c r="C1563" s="216">
        <v>36077</v>
      </c>
      <c r="D1563" s="216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59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49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>
      <c r="A1564" t="s">
        <v>143</v>
      </c>
      <c r="B1564" t="s">
        <v>127</v>
      </c>
      <c r="C1564" s="216">
        <v>36077</v>
      </c>
      <c r="D1564" s="216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49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>
      <c r="A1565" t="s">
        <v>143</v>
      </c>
      <c r="B1565" t="s">
        <v>127</v>
      </c>
      <c r="C1565" s="216">
        <v>36077</v>
      </c>
      <c r="D1565" s="216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59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50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>
      <c r="A1566" t="s">
        <v>143</v>
      </c>
      <c r="B1566" t="s">
        <v>127</v>
      </c>
      <c r="C1566" s="216">
        <v>36077</v>
      </c>
      <c r="D1566" s="216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59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>
      <c r="A1567" t="s">
        <v>143</v>
      </c>
      <c r="B1567" t="s">
        <v>127</v>
      </c>
      <c r="C1567" s="216">
        <v>36077</v>
      </c>
      <c r="D1567" s="216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59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>
      <c r="A1568" t="s">
        <v>143</v>
      </c>
      <c r="B1568" t="s">
        <v>127</v>
      </c>
      <c r="C1568" s="216">
        <v>36077</v>
      </c>
      <c r="D1568" s="216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59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>
      <c r="A1569" t="s">
        <v>143</v>
      </c>
      <c r="B1569" t="s">
        <v>127</v>
      </c>
      <c r="C1569" s="216">
        <v>36077</v>
      </c>
      <c r="D1569" s="216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59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>
      <c r="A1570" t="s">
        <v>143</v>
      </c>
      <c r="B1570" t="s">
        <v>127</v>
      </c>
      <c r="C1570" s="216">
        <v>36077</v>
      </c>
      <c r="D1570" s="216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59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>
      <c r="A1571" t="s">
        <v>143</v>
      </c>
      <c r="B1571" t="s">
        <v>127</v>
      </c>
      <c r="C1571" s="216">
        <v>36077</v>
      </c>
      <c r="D1571" s="216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59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>
      <c r="A1572" t="s">
        <v>143</v>
      </c>
      <c r="B1572" t="s">
        <v>127</v>
      </c>
      <c r="C1572" s="216">
        <v>36077</v>
      </c>
      <c r="D1572" s="216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59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>
      <c r="A1573" t="s">
        <v>143</v>
      </c>
      <c r="B1573" t="s">
        <v>128</v>
      </c>
      <c r="C1573" s="216">
        <v>36445</v>
      </c>
      <c r="D1573" s="216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51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>
      <c r="A1574" t="s">
        <v>143</v>
      </c>
      <c r="B1574" t="s">
        <v>128</v>
      </c>
      <c r="C1574" s="216">
        <v>36445</v>
      </c>
      <c r="D1574" s="216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52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>
      <c r="A1575" t="s">
        <v>143</v>
      </c>
      <c r="B1575" t="s">
        <v>128</v>
      </c>
      <c r="C1575" s="216">
        <v>36445</v>
      </c>
      <c r="D1575" s="216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52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>
      <c r="A1576" t="s">
        <v>143</v>
      </c>
      <c r="B1576" t="s">
        <v>128</v>
      </c>
      <c r="C1576" s="216">
        <v>36445</v>
      </c>
      <c r="D1576" s="216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52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>
      <c r="A1577" t="s">
        <v>143</v>
      </c>
      <c r="B1577" t="s">
        <v>128</v>
      </c>
      <c r="C1577" s="216">
        <v>36445</v>
      </c>
      <c r="D1577" s="216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52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>
      <c r="A1578" t="s">
        <v>143</v>
      </c>
      <c r="B1578" t="s">
        <v>128</v>
      </c>
      <c r="C1578" s="216">
        <v>36445</v>
      </c>
      <c r="D1578" s="216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52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>
      <c r="A1579" t="s">
        <v>143</v>
      </c>
      <c r="B1579" t="s">
        <v>128</v>
      </c>
      <c r="C1579" s="216">
        <v>36445</v>
      </c>
      <c r="D1579" s="216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52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>
      <c r="A1580" t="s">
        <v>143</v>
      </c>
      <c r="B1580" t="s">
        <v>128</v>
      </c>
      <c r="C1580" s="216">
        <v>36445</v>
      </c>
      <c r="D1580" s="216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>
      <c r="A1581" t="s">
        <v>143</v>
      </c>
      <c r="B1581" t="s">
        <v>128</v>
      </c>
      <c r="C1581" s="216">
        <v>36445</v>
      </c>
      <c r="D1581" s="216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>
      <c r="A1582" t="s">
        <v>143</v>
      </c>
      <c r="B1582" t="s">
        <v>128</v>
      </c>
      <c r="C1582" s="216">
        <v>36445</v>
      </c>
      <c r="D1582" s="216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>
      <c r="A1583" t="s">
        <v>143</v>
      </c>
      <c r="B1583" t="s">
        <v>128</v>
      </c>
      <c r="C1583" s="216">
        <v>36445</v>
      </c>
      <c r="D1583" s="216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>
      <c r="A1584" t="s">
        <v>143</v>
      </c>
      <c r="B1584" t="s">
        <v>128</v>
      </c>
      <c r="C1584" s="216">
        <v>36445</v>
      </c>
      <c r="D1584" s="216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>
      <c r="A1585" t="s">
        <v>143</v>
      </c>
      <c r="B1585" t="s">
        <v>128</v>
      </c>
      <c r="C1585" s="216">
        <v>36445</v>
      </c>
      <c r="D1585" s="216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>
      <c r="A1586" t="s">
        <v>143</v>
      </c>
      <c r="B1586" t="s">
        <v>128</v>
      </c>
      <c r="C1586" s="216">
        <v>36445</v>
      </c>
      <c r="D1586" s="216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>
      <c r="A1587" t="s">
        <v>143</v>
      </c>
      <c r="B1587" t="s">
        <v>128</v>
      </c>
      <c r="C1587" s="216">
        <v>36445</v>
      </c>
      <c r="D1587" s="216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52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>
      <c r="A1588" t="s">
        <v>143</v>
      </c>
      <c r="B1588" t="s">
        <v>128</v>
      </c>
      <c r="C1588" s="216">
        <v>36445</v>
      </c>
      <c r="D1588" s="216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52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>
      <c r="A1589" t="s">
        <v>143</v>
      </c>
      <c r="B1589" t="s">
        <v>128</v>
      </c>
      <c r="C1589" s="216">
        <v>36445</v>
      </c>
      <c r="D1589" s="216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52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>
      <c r="A1590" t="s">
        <v>143</v>
      </c>
      <c r="B1590" t="s">
        <v>128</v>
      </c>
      <c r="C1590" s="216">
        <v>36445</v>
      </c>
      <c r="D1590" s="216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52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>
      <c r="A1591" t="s">
        <v>143</v>
      </c>
      <c r="B1591" t="s">
        <v>128</v>
      </c>
      <c r="C1591" s="216">
        <v>36445</v>
      </c>
      <c r="D1591" s="216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52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>
      <c r="A1592" t="s">
        <v>143</v>
      </c>
      <c r="B1592" t="s">
        <v>128</v>
      </c>
      <c r="C1592" s="216">
        <v>36445</v>
      </c>
      <c r="D1592" s="216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52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>
      <c r="A1593" t="s">
        <v>143</v>
      </c>
      <c r="B1593" t="s">
        <v>128</v>
      </c>
      <c r="C1593" s="216">
        <v>36445</v>
      </c>
      <c r="D1593" s="216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52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>
      <c r="A1594" t="s">
        <v>143</v>
      </c>
      <c r="B1594" t="s">
        <v>128</v>
      </c>
      <c r="C1594" s="216">
        <v>36445</v>
      </c>
      <c r="D1594" s="216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>
      <c r="A1595" t="s">
        <v>143</v>
      </c>
      <c r="B1595" t="s">
        <v>128</v>
      </c>
      <c r="C1595" s="216">
        <v>36445</v>
      </c>
      <c r="D1595" s="216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>
      <c r="A1596" t="s">
        <v>143</v>
      </c>
      <c r="B1596" t="s">
        <v>128</v>
      </c>
      <c r="C1596" s="216">
        <v>36445</v>
      </c>
      <c r="D1596" s="216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>
      <c r="A1597" t="s">
        <v>143</v>
      </c>
      <c r="B1597" t="s">
        <v>128</v>
      </c>
      <c r="C1597" s="216">
        <v>36445</v>
      </c>
      <c r="D1597" s="216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>
      <c r="A1598" t="s">
        <v>143</v>
      </c>
      <c r="B1598" t="s">
        <v>128</v>
      </c>
      <c r="C1598" s="216">
        <v>36445</v>
      </c>
      <c r="D1598" s="216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>
      <c r="A1599" t="s">
        <v>143</v>
      </c>
      <c r="B1599" t="s">
        <v>128</v>
      </c>
      <c r="C1599" s="216">
        <v>36445</v>
      </c>
      <c r="D1599" s="216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>
      <c r="A1600" t="s">
        <v>143</v>
      </c>
      <c r="B1600" t="s">
        <v>128</v>
      </c>
      <c r="C1600" s="216">
        <v>36445</v>
      </c>
      <c r="D1600" s="216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>
      <c r="A1601" t="s">
        <v>143</v>
      </c>
      <c r="B1601" t="s">
        <v>128</v>
      </c>
      <c r="C1601" s="216">
        <v>36445</v>
      </c>
      <c r="D1601" s="216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52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>
      <c r="A1602" t="s">
        <v>143</v>
      </c>
      <c r="B1602" t="s">
        <v>128</v>
      </c>
      <c r="C1602" s="216">
        <v>36445</v>
      </c>
      <c r="D1602" s="216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52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>
      <c r="A1603" t="s">
        <v>143</v>
      </c>
      <c r="B1603" t="s">
        <v>128</v>
      </c>
      <c r="C1603" s="216">
        <v>36445</v>
      </c>
      <c r="D1603" s="216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52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>
      <c r="A1604" t="s">
        <v>143</v>
      </c>
      <c r="B1604" t="s">
        <v>128</v>
      </c>
      <c r="C1604" s="216">
        <v>36445</v>
      </c>
      <c r="D1604" s="216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52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>
      <c r="A1605" t="s">
        <v>143</v>
      </c>
      <c r="B1605" t="s">
        <v>128</v>
      </c>
      <c r="C1605" s="216">
        <v>36445</v>
      </c>
      <c r="D1605" s="216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52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>
      <c r="A1606" t="s">
        <v>143</v>
      </c>
      <c r="B1606" t="s">
        <v>128</v>
      </c>
      <c r="C1606" s="216">
        <v>36445</v>
      </c>
      <c r="D1606" s="216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52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>
      <c r="A1607" t="s">
        <v>143</v>
      </c>
      <c r="B1607" t="s">
        <v>128</v>
      </c>
      <c r="C1607" s="216">
        <v>36445</v>
      </c>
      <c r="D1607" s="216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52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>
      <c r="A1608" t="s">
        <v>143</v>
      </c>
      <c r="B1608" t="s">
        <v>128</v>
      </c>
      <c r="C1608" s="216">
        <v>36445</v>
      </c>
      <c r="D1608" s="216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>
      <c r="A1609" t="s">
        <v>143</v>
      </c>
      <c r="B1609" t="s">
        <v>128</v>
      </c>
      <c r="C1609" s="216">
        <v>36445</v>
      </c>
      <c r="D1609" s="216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>
      <c r="A1610" t="s">
        <v>143</v>
      </c>
      <c r="B1610" t="s">
        <v>128</v>
      </c>
      <c r="C1610" s="216">
        <v>36445</v>
      </c>
      <c r="D1610" s="216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>
      <c r="A1611" t="s">
        <v>143</v>
      </c>
      <c r="B1611" t="s">
        <v>128</v>
      </c>
      <c r="C1611" s="216">
        <v>36445</v>
      </c>
      <c r="D1611" s="216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>
      <c r="A1612" t="s">
        <v>143</v>
      </c>
      <c r="B1612" t="s">
        <v>128</v>
      </c>
      <c r="C1612" s="216">
        <v>36445</v>
      </c>
      <c r="D1612" s="216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>
      <c r="A1613" t="s">
        <v>143</v>
      </c>
      <c r="B1613" t="s">
        <v>128</v>
      </c>
      <c r="C1613" s="216">
        <v>36445</v>
      </c>
      <c r="D1613" s="216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>
      <c r="A1614" t="s">
        <v>143</v>
      </c>
      <c r="B1614" t="s">
        <v>128</v>
      </c>
      <c r="C1614" s="216">
        <v>36445</v>
      </c>
      <c r="D1614" s="216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>
      <c r="A1615" t="s">
        <v>143</v>
      </c>
      <c r="B1615" t="s">
        <v>128</v>
      </c>
      <c r="C1615" s="216">
        <v>36445</v>
      </c>
      <c r="D1615" s="216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52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>
      <c r="A1616" t="s">
        <v>143</v>
      </c>
      <c r="B1616" t="s">
        <v>128</v>
      </c>
      <c r="C1616" s="216">
        <v>36445</v>
      </c>
      <c r="D1616" s="216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52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>
      <c r="A1617" t="s">
        <v>143</v>
      </c>
      <c r="B1617" t="s">
        <v>128</v>
      </c>
      <c r="C1617" s="216">
        <v>36445</v>
      </c>
      <c r="D1617" s="216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52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>
      <c r="A1618" t="s">
        <v>143</v>
      </c>
      <c r="B1618" t="s">
        <v>128</v>
      </c>
      <c r="C1618" s="216">
        <v>36445</v>
      </c>
      <c r="D1618" s="216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52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>
      <c r="A1619" t="s">
        <v>143</v>
      </c>
      <c r="B1619" t="s">
        <v>128</v>
      </c>
      <c r="C1619" s="216">
        <v>36445</v>
      </c>
      <c r="D1619" s="216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52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>
      <c r="A1620" t="s">
        <v>143</v>
      </c>
      <c r="B1620" t="s">
        <v>128</v>
      </c>
      <c r="C1620" s="216">
        <v>36445</v>
      </c>
      <c r="D1620" s="216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52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>
      <c r="A1621" t="s">
        <v>143</v>
      </c>
      <c r="B1621" t="s">
        <v>128</v>
      </c>
      <c r="C1621" s="216">
        <v>36445</v>
      </c>
      <c r="D1621" s="216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52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>
      <c r="A1622" t="s">
        <v>143</v>
      </c>
      <c r="B1622" t="s">
        <v>128</v>
      </c>
      <c r="C1622" s="216">
        <v>36445</v>
      </c>
      <c r="D1622" s="216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>
      <c r="A1623" t="s">
        <v>143</v>
      </c>
      <c r="B1623" t="s">
        <v>128</v>
      </c>
      <c r="C1623" s="216">
        <v>36445</v>
      </c>
      <c r="D1623" s="216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>
      <c r="A1624" t="s">
        <v>143</v>
      </c>
      <c r="B1624" t="s">
        <v>128</v>
      </c>
      <c r="C1624" s="216">
        <v>36445</v>
      </c>
      <c r="D1624" s="216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>
      <c r="A1625" t="s">
        <v>143</v>
      </c>
      <c r="B1625" t="s">
        <v>128</v>
      </c>
      <c r="C1625" s="216">
        <v>36445</v>
      </c>
      <c r="D1625" s="216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>
      <c r="A1626" t="s">
        <v>143</v>
      </c>
      <c r="B1626" t="s">
        <v>128</v>
      </c>
      <c r="C1626" s="216">
        <v>36445</v>
      </c>
      <c r="D1626" s="216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>
      <c r="A1627" t="s">
        <v>143</v>
      </c>
      <c r="B1627" t="s">
        <v>128</v>
      </c>
      <c r="C1627" s="216">
        <v>36445</v>
      </c>
      <c r="D1627" s="216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>
      <c r="A1628" t="s">
        <v>143</v>
      </c>
      <c r="B1628" t="s">
        <v>128</v>
      </c>
      <c r="C1628" s="216">
        <v>36445</v>
      </c>
      <c r="D1628" s="216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>
      <c r="A1629" t="s">
        <v>143</v>
      </c>
      <c r="B1629" t="s">
        <v>128</v>
      </c>
      <c r="C1629" s="216" t="s">
        <v>260</v>
      </c>
      <c r="D1629" s="216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48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>
      <c r="A1630" t="s">
        <v>143</v>
      </c>
      <c r="B1630" t="s">
        <v>128</v>
      </c>
      <c r="C1630" s="216" t="s">
        <v>260</v>
      </c>
      <c r="D1630" s="216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49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>
      <c r="A1631" t="s">
        <v>143</v>
      </c>
      <c r="B1631" t="s">
        <v>128</v>
      </c>
      <c r="C1631" s="216" t="s">
        <v>260</v>
      </c>
      <c r="D1631" s="216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49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>
      <c r="A1632" t="s">
        <v>143</v>
      </c>
      <c r="B1632" t="s">
        <v>128</v>
      </c>
      <c r="C1632" s="216" t="s">
        <v>260</v>
      </c>
      <c r="D1632" s="216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49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>
      <c r="A1633" t="s">
        <v>143</v>
      </c>
      <c r="B1633" t="s">
        <v>128</v>
      </c>
      <c r="C1633" s="216" t="s">
        <v>260</v>
      </c>
      <c r="D1633" s="216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49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>
      <c r="A1634" t="s">
        <v>143</v>
      </c>
      <c r="B1634" t="s">
        <v>128</v>
      </c>
      <c r="C1634" s="216" t="s">
        <v>260</v>
      </c>
      <c r="D1634" s="216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49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>
      <c r="A1635" t="s">
        <v>143</v>
      </c>
      <c r="B1635" t="s">
        <v>128</v>
      </c>
      <c r="C1635" s="216" t="s">
        <v>260</v>
      </c>
      <c r="D1635" s="216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49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>
      <c r="A1636" t="s">
        <v>143</v>
      </c>
      <c r="B1636" t="s">
        <v>128</v>
      </c>
      <c r="C1636" s="216" t="s">
        <v>260</v>
      </c>
      <c r="D1636" s="216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>
      <c r="A1637" t="s">
        <v>143</v>
      </c>
      <c r="B1637" t="s">
        <v>128</v>
      </c>
      <c r="C1637" s="216" t="s">
        <v>260</v>
      </c>
      <c r="D1637" s="216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>
      <c r="A1638" t="s">
        <v>143</v>
      </c>
      <c r="B1638" t="s">
        <v>128</v>
      </c>
      <c r="C1638" s="216" t="s">
        <v>260</v>
      </c>
      <c r="D1638" s="216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>
      <c r="A1639" t="s">
        <v>143</v>
      </c>
      <c r="B1639" t="s">
        <v>128</v>
      </c>
      <c r="C1639" s="216" t="s">
        <v>260</v>
      </c>
      <c r="D1639" s="216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>
      <c r="A1640" t="s">
        <v>143</v>
      </c>
      <c r="B1640" t="s">
        <v>128</v>
      </c>
      <c r="C1640" s="216" t="s">
        <v>260</v>
      </c>
      <c r="D1640" s="216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>
      <c r="A1641" t="s">
        <v>143</v>
      </c>
      <c r="B1641" t="s">
        <v>128</v>
      </c>
      <c r="C1641" s="216" t="s">
        <v>260</v>
      </c>
      <c r="D1641" s="216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>
      <c r="A1642" t="s">
        <v>143</v>
      </c>
      <c r="B1642" t="s">
        <v>128</v>
      </c>
      <c r="C1642" s="216" t="s">
        <v>260</v>
      </c>
      <c r="D1642" s="216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>
      <c r="A1643" t="s">
        <v>143</v>
      </c>
      <c r="B1643" t="s">
        <v>128</v>
      </c>
      <c r="C1643" s="216" t="s">
        <v>260</v>
      </c>
      <c r="D1643" s="216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49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>
      <c r="A1644" t="s">
        <v>143</v>
      </c>
      <c r="B1644" t="s">
        <v>128</v>
      </c>
      <c r="C1644" s="216" t="s">
        <v>260</v>
      </c>
      <c r="D1644" s="216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49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>
      <c r="A1645" t="s">
        <v>143</v>
      </c>
      <c r="B1645" t="s">
        <v>128</v>
      </c>
      <c r="C1645" s="216" t="s">
        <v>260</v>
      </c>
      <c r="D1645" s="216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49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>
      <c r="A1646" t="s">
        <v>143</v>
      </c>
      <c r="B1646" t="s">
        <v>128</v>
      </c>
      <c r="C1646" s="216" t="s">
        <v>260</v>
      </c>
      <c r="D1646" s="216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49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>
      <c r="A1647" t="s">
        <v>143</v>
      </c>
      <c r="B1647" t="s">
        <v>128</v>
      </c>
      <c r="C1647" s="216" t="s">
        <v>260</v>
      </c>
      <c r="D1647" s="216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49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>
      <c r="A1648" t="s">
        <v>143</v>
      </c>
      <c r="B1648" t="s">
        <v>128</v>
      </c>
      <c r="C1648" s="216" t="s">
        <v>260</v>
      </c>
      <c r="D1648" s="216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49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>
      <c r="A1649" t="s">
        <v>143</v>
      </c>
      <c r="B1649" t="s">
        <v>128</v>
      </c>
      <c r="C1649" s="216" t="s">
        <v>260</v>
      </c>
      <c r="D1649" s="216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49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>
      <c r="A1650" t="s">
        <v>143</v>
      </c>
      <c r="B1650" t="s">
        <v>128</v>
      </c>
      <c r="C1650" s="216" t="s">
        <v>260</v>
      </c>
      <c r="D1650" s="216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>
      <c r="A1651" t="s">
        <v>143</v>
      </c>
      <c r="B1651" t="s">
        <v>128</v>
      </c>
      <c r="C1651" s="216" t="s">
        <v>260</v>
      </c>
      <c r="D1651" s="216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>
      <c r="A1652" t="s">
        <v>143</v>
      </c>
      <c r="B1652" t="s">
        <v>128</v>
      </c>
      <c r="C1652" s="216" t="s">
        <v>260</v>
      </c>
      <c r="D1652" s="216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>
      <c r="A1653" t="s">
        <v>143</v>
      </c>
      <c r="B1653" t="s">
        <v>128</v>
      </c>
      <c r="C1653" s="216" t="s">
        <v>260</v>
      </c>
      <c r="D1653" s="216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>
      <c r="A1654" t="s">
        <v>143</v>
      </c>
      <c r="B1654" t="s">
        <v>128</v>
      </c>
      <c r="C1654" s="216" t="s">
        <v>260</v>
      </c>
      <c r="D1654" s="216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>
      <c r="A1655" t="s">
        <v>143</v>
      </c>
      <c r="B1655" t="s">
        <v>128</v>
      </c>
      <c r="C1655" s="216" t="s">
        <v>260</v>
      </c>
      <c r="D1655" s="216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>
      <c r="A1656" t="s">
        <v>143</v>
      </c>
      <c r="B1656" t="s">
        <v>128</v>
      </c>
      <c r="C1656" s="216" t="s">
        <v>260</v>
      </c>
      <c r="D1656" s="216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>
      <c r="A1657" t="s">
        <v>143</v>
      </c>
      <c r="B1657" t="s">
        <v>128</v>
      </c>
      <c r="C1657" s="216" t="s">
        <v>260</v>
      </c>
      <c r="D1657" s="216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49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>
      <c r="A1658" t="s">
        <v>143</v>
      </c>
      <c r="B1658" t="s">
        <v>128</v>
      </c>
      <c r="C1658" s="216" t="s">
        <v>260</v>
      </c>
      <c r="D1658" s="216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49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>
      <c r="A1659" t="s">
        <v>143</v>
      </c>
      <c r="B1659" t="s">
        <v>128</v>
      </c>
      <c r="C1659" s="216" t="s">
        <v>260</v>
      </c>
      <c r="D1659" s="216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49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>
      <c r="A1660" t="s">
        <v>143</v>
      </c>
      <c r="B1660" t="s">
        <v>128</v>
      </c>
      <c r="C1660" s="216" t="s">
        <v>260</v>
      </c>
      <c r="D1660" s="216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49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>
      <c r="A1661" t="s">
        <v>143</v>
      </c>
      <c r="B1661" t="s">
        <v>128</v>
      </c>
      <c r="C1661" s="216" t="s">
        <v>260</v>
      </c>
      <c r="D1661" s="216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49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>
      <c r="A1662" t="s">
        <v>143</v>
      </c>
      <c r="B1662" t="s">
        <v>128</v>
      </c>
      <c r="C1662" s="216" t="s">
        <v>260</v>
      </c>
      <c r="D1662" s="216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49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>
      <c r="A1663" t="s">
        <v>143</v>
      </c>
      <c r="B1663" t="s">
        <v>128</v>
      </c>
      <c r="C1663" s="216" t="s">
        <v>260</v>
      </c>
      <c r="D1663" s="216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49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>
      <c r="A1664" t="s">
        <v>143</v>
      </c>
      <c r="B1664" t="s">
        <v>128</v>
      </c>
      <c r="C1664" s="216" t="s">
        <v>260</v>
      </c>
      <c r="D1664" s="216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>
      <c r="A1665" t="s">
        <v>143</v>
      </c>
      <c r="B1665" t="s">
        <v>128</v>
      </c>
      <c r="C1665" s="216" t="s">
        <v>260</v>
      </c>
      <c r="D1665" s="216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>
      <c r="A1666" t="s">
        <v>143</v>
      </c>
      <c r="B1666" t="s">
        <v>128</v>
      </c>
      <c r="C1666" s="216" t="s">
        <v>260</v>
      </c>
      <c r="D1666" s="216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>
      <c r="A1667" t="s">
        <v>143</v>
      </c>
      <c r="B1667" t="s">
        <v>128</v>
      </c>
      <c r="C1667" s="216" t="s">
        <v>260</v>
      </c>
      <c r="D1667" s="216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>
      <c r="A1668" t="s">
        <v>143</v>
      </c>
      <c r="B1668" t="s">
        <v>128</v>
      </c>
      <c r="C1668" s="216" t="s">
        <v>260</v>
      </c>
      <c r="D1668" s="216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>
      <c r="A1669" t="s">
        <v>143</v>
      </c>
      <c r="B1669" t="s">
        <v>128</v>
      </c>
      <c r="C1669" s="216" t="s">
        <v>260</v>
      </c>
      <c r="D1669" s="216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>
      <c r="A1670" t="s">
        <v>143</v>
      </c>
      <c r="B1670" t="s">
        <v>128</v>
      </c>
      <c r="C1670" s="216" t="s">
        <v>260</v>
      </c>
      <c r="D1670" s="216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>
      <c r="A1671" t="s">
        <v>143</v>
      </c>
      <c r="B1671" t="s">
        <v>128</v>
      </c>
      <c r="C1671" s="216" t="s">
        <v>260</v>
      </c>
      <c r="D1671" s="216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49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>
      <c r="A1672" t="s">
        <v>143</v>
      </c>
      <c r="B1672" t="s">
        <v>128</v>
      </c>
      <c r="C1672" s="216" t="s">
        <v>260</v>
      </c>
      <c r="D1672" s="216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49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>
      <c r="A1673" t="s">
        <v>143</v>
      </c>
      <c r="B1673" t="s">
        <v>128</v>
      </c>
      <c r="C1673" s="216" t="s">
        <v>260</v>
      </c>
      <c r="D1673" s="216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49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>
      <c r="A1674" t="s">
        <v>143</v>
      </c>
      <c r="B1674" t="s">
        <v>128</v>
      </c>
      <c r="C1674" s="216" t="s">
        <v>260</v>
      </c>
      <c r="D1674" s="216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49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>
      <c r="A1675" t="s">
        <v>143</v>
      </c>
      <c r="B1675" t="s">
        <v>128</v>
      </c>
      <c r="C1675" s="216" t="s">
        <v>260</v>
      </c>
      <c r="D1675" s="216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49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>
      <c r="A1676" t="s">
        <v>143</v>
      </c>
      <c r="B1676" t="s">
        <v>128</v>
      </c>
      <c r="C1676" s="216" t="s">
        <v>260</v>
      </c>
      <c r="D1676" s="216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49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>
      <c r="A1677" t="s">
        <v>143</v>
      </c>
      <c r="B1677" t="s">
        <v>128</v>
      </c>
      <c r="C1677" s="216" t="s">
        <v>260</v>
      </c>
      <c r="D1677" s="216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49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>
      <c r="A1678" t="s">
        <v>143</v>
      </c>
      <c r="B1678" t="s">
        <v>128</v>
      </c>
      <c r="C1678" s="216" t="s">
        <v>260</v>
      </c>
      <c r="D1678" s="216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>
      <c r="A1679" t="s">
        <v>143</v>
      </c>
      <c r="B1679" t="s">
        <v>128</v>
      </c>
      <c r="C1679" s="216" t="s">
        <v>260</v>
      </c>
      <c r="D1679" s="216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>
      <c r="A1680" t="s">
        <v>143</v>
      </c>
      <c r="B1680" t="s">
        <v>128</v>
      </c>
      <c r="C1680" s="216" t="s">
        <v>260</v>
      </c>
      <c r="D1680" s="216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>
      <c r="A1681" t="s">
        <v>143</v>
      </c>
      <c r="B1681" t="s">
        <v>128</v>
      </c>
      <c r="C1681" s="216" t="s">
        <v>260</v>
      </c>
      <c r="D1681" s="216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>
      <c r="A1682" t="s">
        <v>143</v>
      </c>
      <c r="B1682" t="s">
        <v>128</v>
      </c>
      <c r="C1682" s="216" t="s">
        <v>260</v>
      </c>
      <c r="D1682" s="216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>
      <c r="A1683" t="s">
        <v>143</v>
      </c>
      <c r="B1683" t="s">
        <v>128</v>
      </c>
      <c r="C1683" s="216" t="s">
        <v>260</v>
      </c>
      <c r="D1683" s="216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>
      <c r="A1684" t="s">
        <v>143</v>
      </c>
      <c r="B1684" t="s">
        <v>128</v>
      </c>
      <c r="C1684" s="216" t="s">
        <v>260</v>
      </c>
      <c r="D1684" s="216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>
      <c r="A1685" t="s">
        <v>143</v>
      </c>
      <c r="B1685" t="s">
        <v>128</v>
      </c>
      <c r="C1685" s="216">
        <v>37216</v>
      </c>
      <c r="D1685" s="216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53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>
      <c r="A1686" t="s">
        <v>143</v>
      </c>
      <c r="B1686" t="s">
        <v>128</v>
      </c>
      <c r="C1686" s="216">
        <v>37216</v>
      </c>
      <c r="D1686" s="216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58">
        <v>6.2489999999999997E-2</v>
      </c>
      <c r="Q1686" s="158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54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>
      <c r="A1687" t="s">
        <v>143</v>
      </c>
      <c r="B1687" t="s">
        <v>128</v>
      </c>
      <c r="C1687" s="216">
        <v>37216</v>
      </c>
      <c r="D1687" s="216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58">
        <v>6.2850000000000001</v>
      </c>
      <c r="M1687" s="14" t="s">
        <v>17</v>
      </c>
      <c r="N1687" s="158">
        <v>62.10575</v>
      </c>
      <c r="O1687" s="14" t="s">
        <v>17</v>
      </c>
      <c r="P1687" s="158">
        <v>9.1263333333333321E-2</v>
      </c>
      <c r="Q1687" s="158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54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>
      <c r="A1688" t="s">
        <v>143</v>
      </c>
      <c r="B1688" t="s">
        <v>128</v>
      </c>
      <c r="C1688" s="216">
        <v>37216</v>
      </c>
      <c r="D1688" s="216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58">
        <v>6.2050000000000001</v>
      </c>
      <c r="M1688" s="14" t="s">
        <v>17</v>
      </c>
      <c r="N1688" s="158">
        <v>54.869080000000004</v>
      </c>
      <c r="O1688" s="14" t="s">
        <v>17</v>
      </c>
      <c r="P1688" s="158">
        <v>6.747333333333333E-2</v>
      </c>
      <c r="Q1688" s="158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54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>
      <c r="A1689" t="s">
        <v>143</v>
      </c>
      <c r="B1689" t="s">
        <v>128</v>
      </c>
      <c r="C1689" s="216">
        <v>37216</v>
      </c>
      <c r="D1689" s="216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58">
        <v>5.5949999999999998</v>
      </c>
      <c r="M1689" s="14" t="s">
        <v>17</v>
      </c>
      <c r="N1689" s="158">
        <v>85.975960000000015</v>
      </c>
      <c r="O1689" s="14" t="s">
        <v>17</v>
      </c>
      <c r="P1689" s="158">
        <v>8.445666666666668E-2</v>
      </c>
      <c r="Q1689" s="158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54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>
      <c r="A1690" t="s">
        <v>143</v>
      </c>
      <c r="B1690" t="s">
        <v>128</v>
      </c>
      <c r="C1690" s="216">
        <v>37216</v>
      </c>
      <c r="D1690" s="216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58">
        <v>5.9</v>
      </c>
      <c r="M1690" s="14" t="s">
        <v>17</v>
      </c>
      <c r="N1690" s="158">
        <v>75.769014999999996</v>
      </c>
      <c r="O1690" s="14" t="s">
        <v>17</v>
      </c>
      <c r="P1690" s="158">
        <v>9.3413333333333348E-2</v>
      </c>
      <c r="Q1690" s="158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54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>
      <c r="A1691" t="s">
        <v>143</v>
      </c>
      <c r="B1691" t="s">
        <v>128</v>
      </c>
      <c r="C1691" s="216">
        <v>37216</v>
      </c>
      <c r="D1691" s="216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58">
        <v>6.09</v>
      </c>
      <c r="M1691" s="14" t="s">
        <v>17</v>
      </c>
      <c r="N1691" s="158">
        <v>85.165885000000003</v>
      </c>
      <c r="O1691" s="14" t="s">
        <v>17</v>
      </c>
      <c r="P1691" s="158">
        <v>9.9419999999999994E-2</v>
      </c>
      <c r="Q1691" s="158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54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>
      <c r="A1692" t="s">
        <v>143</v>
      </c>
      <c r="B1692" t="s">
        <v>128</v>
      </c>
      <c r="C1692" s="216">
        <v>37216</v>
      </c>
      <c r="D1692" s="216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>
      <c r="A1693" t="s">
        <v>143</v>
      </c>
      <c r="B1693" t="s">
        <v>128</v>
      </c>
      <c r="C1693" s="216">
        <v>37216</v>
      </c>
      <c r="D1693" s="216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>
      <c r="A1694" t="s">
        <v>143</v>
      </c>
      <c r="B1694" t="s">
        <v>128</v>
      </c>
      <c r="C1694" s="216">
        <v>37216</v>
      </c>
      <c r="D1694" s="216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>
      <c r="A1695" t="s">
        <v>143</v>
      </c>
      <c r="B1695" t="s">
        <v>128</v>
      </c>
      <c r="C1695" s="216">
        <v>37216</v>
      </c>
      <c r="D1695" s="216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>
      <c r="A1696" t="s">
        <v>143</v>
      </c>
      <c r="B1696" t="s">
        <v>128</v>
      </c>
      <c r="C1696" s="216">
        <v>37216</v>
      </c>
      <c r="D1696" s="216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>
      <c r="A1697" t="s">
        <v>143</v>
      </c>
      <c r="B1697" t="s">
        <v>128</v>
      </c>
      <c r="C1697" s="216">
        <v>37216</v>
      </c>
      <c r="D1697" s="216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>
      <c r="A1698" t="s">
        <v>143</v>
      </c>
      <c r="B1698" t="s">
        <v>128</v>
      </c>
      <c r="C1698" s="216">
        <v>37216</v>
      </c>
      <c r="D1698" s="216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>
      <c r="A1699" t="s">
        <v>143</v>
      </c>
      <c r="B1699" t="s">
        <v>128</v>
      </c>
      <c r="C1699" s="216">
        <v>37216</v>
      </c>
      <c r="D1699" s="216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54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>
      <c r="A1700" t="s">
        <v>143</v>
      </c>
      <c r="B1700" t="s">
        <v>128</v>
      </c>
      <c r="C1700" s="216">
        <v>37216</v>
      </c>
      <c r="D1700" s="216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58">
        <v>6.8070000000000006E-2</v>
      </c>
      <c r="Q1700" s="158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54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>
      <c r="A1701" t="s">
        <v>143</v>
      </c>
      <c r="B1701" t="s">
        <v>128</v>
      </c>
      <c r="C1701" s="216">
        <v>37216</v>
      </c>
      <c r="D1701" s="216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58">
        <v>6.7349999999999994</v>
      </c>
      <c r="M1701" s="14" t="s">
        <v>17</v>
      </c>
      <c r="N1701" s="158">
        <v>61.727715000000003</v>
      </c>
      <c r="O1701" s="14" t="s">
        <v>17</v>
      </c>
      <c r="P1701" s="158">
        <v>7.8443333333333323E-2</v>
      </c>
      <c r="Q1701" s="158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54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>
      <c r="A1702" t="s">
        <v>143</v>
      </c>
      <c r="B1702" t="s">
        <v>128</v>
      </c>
      <c r="C1702" s="216">
        <v>37216</v>
      </c>
      <c r="D1702" s="216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58">
        <v>6.33</v>
      </c>
      <c r="M1702" s="14" t="s">
        <v>17</v>
      </c>
      <c r="N1702" s="158">
        <v>49.25256000000001</v>
      </c>
      <c r="O1702" s="14" t="s">
        <v>17</v>
      </c>
      <c r="P1702" s="158">
        <v>8.4110000000000004E-2</v>
      </c>
      <c r="Q1702" s="158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54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>
      <c r="A1703" t="s">
        <v>143</v>
      </c>
      <c r="B1703" t="s">
        <v>128</v>
      </c>
      <c r="C1703" s="216">
        <v>37216</v>
      </c>
      <c r="D1703" s="216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58">
        <v>6.34</v>
      </c>
      <c r="M1703" s="14" t="s">
        <v>17</v>
      </c>
      <c r="N1703" s="158">
        <v>62.213760000000001</v>
      </c>
      <c r="O1703" s="14" t="s">
        <v>17</v>
      </c>
      <c r="P1703" s="158">
        <v>8.6300000000000002E-2</v>
      </c>
      <c r="Q1703" s="158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54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>
      <c r="A1704" t="s">
        <v>143</v>
      </c>
      <c r="B1704" t="s">
        <v>128</v>
      </c>
      <c r="C1704" s="216">
        <v>37216</v>
      </c>
      <c r="D1704" s="216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58">
        <v>5.99</v>
      </c>
      <c r="M1704" s="14" t="s">
        <v>17</v>
      </c>
      <c r="N1704" s="158">
        <v>79.765385000000009</v>
      </c>
      <c r="O1704" s="14" t="s">
        <v>17</v>
      </c>
      <c r="P1704" s="158">
        <v>8.3383333333333323E-2</v>
      </c>
      <c r="Q1704" s="158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54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>
      <c r="A1705" t="s">
        <v>143</v>
      </c>
      <c r="B1705" t="s">
        <v>128</v>
      </c>
      <c r="C1705" s="216">
        <v>37216</v>
      </c>
      <c r="D1705" s="216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58">
        <v>5.2349999999999994</v>
      </c>
      <c r="M1705" s="14" t="s">
        <v>17</v>
      </c>
      <c r="N1705" s="158">
        <v>104.87771000000002</v>
      </c>
      <c r="O1705" s="14" t="s">
        <v>17</v>
      </c>
      <c r="P1705" s="158">
        <v>9.0223333333333322E-2</v>
      </c>
      <c r="Q1705" s="158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54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>
      <c r="A1706" t="s">
        <v>143</v>
      </c>
      <c r="B1706" t="s">
        <v>128</v>
      </c>
      <c r="C1706" s="216">
        <v>37216</v>
      </c>
      <c r="D1706" s="216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>
      <c r="A1707" t="s">
        <v>143</v>
      </c>
      <c r="B1707" t="s">
        <v>128</v>
      </c>
      <c r="C1707" s="216">
        <v>37216</v>
      </c>
      <c r="D1707" s="216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>
      <c r="A1708" t="s">
        <v>143</v>
      </c>
      <c r="B1708" t="s">
        <v>128</v>
      </c>
      <c r="C1708" s="216">
        <v>37216</v>
      </c>
      <c r="D1708" s="216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>
      <c r="A1709" t="s">
        <v>143</v>
      </c>
      <c r="B1709" t="s">
        <v>128</v>
      </c>
      <c r="C1709" s="216">
        <v>37216</v>
      </c>
      <c r="D1709" s="216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>
      <c r="A1710" t="s">
        <v>143</v>
      </c>
      <c r="B1710" t="s">
        <v>128</v>
      </c>
      <c r="C1710" s="216">
        <v>37216</v>
      </c>
      <c r="D1710" s="216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>
      <c r="A1711" t="s">
        <v>143</v>
      </c>
      <c r="B1711" t="s">
        <v>128</v>
      </c>
      <c r="C1711" s="216">
        <v>37216</v>
      </c>
      <c r="D1711" s="216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>
      <c r="A1712" t="s">
        <v>143</v>
      </c>
      <c r="B1712" t="s">
        <v>128</v>
      </c>
      <c r="C1712" s="216">
        <v>37216</v>
      </c>
      <c r="D1712" s="216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>
      <c r="A1713" t="s">
        <v>143</v>
      </c>
      <c r="B1713" t="s">
        <v>128</v>
      </c>
      <c r="C1713" s="216">
        <v>37216</v>
      </c>
      <c r="D1713" s="216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54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>
      <c r="A1714" t="s">
        <v>143</v>
      </c>
      <c r="B1714" t="s">
        <v>128</v>
      </c>
      <c r="C1714" s="216">
        <v>37216</v>
      </c>
      <c r="D1714" s="216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58">
        <v>8.3449999999999996E-2</v>
      </c>
      <c r="Q1714" s="158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54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>
      <c r="A1715" t="s">
        <v>143</v>
      </c>
      <c r="B1715" t="s">
        <v>128</v>
      </c>
      <c r="C1715" s="216">
        <v>37216</v>
      </c>
      <c r="D1715" s="216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58">
        <v>6.24</v>
      </c>
      <c r="M1715" s="14" t="s">
        <v>17</v>
      </c>
      <c r="N1715" s="158">
        <v>87.81213000000001</v>
      </c>
      <c r="O1715" s="14" t="s">
        <v>17</v>
      </c>
      <c r="P1715" s="158">
        <v>9.1086666666666663E-2</v>
      </c>
      <c r="Q1715" s="158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54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>
      <c r="A1716" t="s">
        <v>143</v>
      </c>
      <c r="B1716" t="s">
        <v>128</v>
      </c>
      <c r="C1716" s="216">
        <v>37216</v>
      </c>
      <c r="D1716" s="216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58">
        <v>6.0649999999999995</v>
      </c>
      <c r="M1716" s="14" t="s">
        <v>17</v>
      </c>
      <c r="N1716" s="158">
        <v>90.458375000000018</v>
      </c>
      <c r="O1716" s="14" t="s">
        <v>17</v>
      </c>
      <c r="P1716" s="158">
        <v>7.9073333333333329E-2</v>
      </c>
      <c r="Q1716" s="158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54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>
      <c r="A1717" t="s">
        <v>143</v>
      </c>
      <c r="B1717" t="s">
        <v>128</v>
      </c>
      <c r="C1717" s="216">
        <v>37216</v>
      </c>
      <c r="D1717" s="216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58">
        <v>5.835</v>
      </c>
      <c r="M1717" s="14" t="s">
        <v>17</v>
      </c>
      <c r="N1717" s="158">
        <v>88.946235000000016</v>
      </c>
      <c r="O1717" s="14" t="s">
        <v>17</v>
      </c>
      <c r="P1717" s="158">
        <v>9.5136666666666661E-2</v>
      </c>
      <c r="Q1717" s="158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54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>
      <c r="A1718" t="s">
        <v>143</v>
      </c>
      <c r="B1718" t="s">
        <v>128</v>
      </c>
      <c r="C1718" s="216">
        <v>37216</v>
      </c>
      <c r="D1718" s="216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58">
        <v>5.96</v>
      </c>
      <c r="M1718" s="14" t="s">
        <v>17</v>
      </c>
      <c r="N1718" s="158">
        <v>74.580905000000001</v>
      </c>
      <c r="O1718" s="14" t="s">
        <v>17</v>
      </c>
      <c r="P1718" s="158">
        <v>7.9103333333333345E-2</v>
      </c>
      <c r="Q1718" s="158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54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>
      <c r="A1719" t="s">
        <v>143</v>
      </c>
      <c r="B1719" t="s">
        <v>128</v>
      </c>
      <c r="C1719" s="216">
        <v>37216</v>
      </c>
      <c r="D1719" s="216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58">
        <v>5.9399999999999995</v>
      </c>
      <c r="M1719" s="14" t="s">
        <v>17</v>
      </c>
      <c r="N1719" s="158">
        <v>83.221705000000014</v>
      </c>
      <c r="O1719" s="14" t="s">
        <v>17</v>
      </c>
      <c r="P1719" s="158">
        <v>0.10102666666666667</v>
      </c>
      <c r="Q1719" s="158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54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>
      <c r="A1720" t="s">
        <v>143</v>
      </c>
      <c r="B1720" t="s">
        <v>128</v>
      </c>
      <c r="C1720" s="216">
        <v>37216</v>
      </c>
      <c r="D1720" s="216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>
      <c r="A1721" t="s">
        <v>143</v>
      </c>
      <c r="B1721" t="s">
        <v>128</v>
      </c>
      <c r="C1721" s="216">
        <v>37216</v>
      </c>
      <c r="D1721" s="216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>
      <c r="A1722" t="s">
        <v>143</v>
      </c>
      <c r="B1722" t="s">
        <v>128</v>
      </c>
      <c r="C1722" s="216">
        <v>37216</v>
      </c>
      <c r="D1722" s="216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>
      <c r="A1723" t="s">
        <v>143</v>
      </c>
      <c r="B1723" t="s">
        <v>128</v>
      </c>
      <c r="C1723" s="216">
        <v>37216</v>
      </c>
      <c r="D1723" s="216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>
      <c r="A1724" t="s">
        <v>143</v>
      </c>
      <c r="B1724" t="s">
        <v>128</v>
      </c>
      <c r="C1724" s="216">
        <v>37216</v>
      </c>
      <c r="D1724" s="216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>
      <c r="A1725" t="s">
        <v>143</v>
      </c>
      <c r="B1725" t="s">
        <v>128</v>
      </c>
      <c r="C1725" s="216">
        <v>37216</v>
      </c>
      <c r="D1725" s="216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>
      <c r="A1726" t="s">
        <v>143</v>
      </c>
      <c r="B1726" t="s">
        <v>128</v>
      </c>
      <c r="C1726" s="216">
        <v>37216</v>
      </c>
      <c r="D1726" s="216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>
      <c r="A1727" t="s">
        <v>143</v>
      </c>
      <c r="B1727" t="s">
        <v>128</v>
      </c>
      <c r="C1727" s="216">
        <v>37216</v>
      </c>
      <c r="D1727" s="216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54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>
      <c r="A1728" t="s">
        <v>143</v>
      </c>
      <c r="B1728" t="s">
        <v>128</v>
      </c>
      <c r="C1728" s="216">
        <v>37216</v>
      </c>
      <c r="D1728" s="216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58">
        <v>6.5329999999999999E-2</v>
      </c>
      <c r="Q1728" s="158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54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>
      <c r="A1729" t="s">
        <v>143</v>
      </c>
      <c r="B1729" t="s">
        <v>128</v>
      </c>
      <c r="C1729" s="216">
        <v>37216</v>
      </c>
      <c r="D1729" s="216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58">
        <v>6.01</v>
      </c>
      <c r="M1729" s="14" t="s">
        <v>17</v>
      </c>
      <c r="N1729" s="158">
        <v>55.463135000000001</v>
      </c>
      <c r="O1729" s="14" t="s">
        <v>17</v>
      </c>
      <c r="P1729" s="158">
        <v>7.7350000000000002E-2</v>
      </c>
      <c r="Q1729" s="158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54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>
      <c r="A1730" t="s">
        <v>143</v>
      </c>
      <c r="B1730" t="s">
        <v>128</v>
      </c>
      <c r="C1730" s="216">
        <v>37216</v>
      </c>
      <c r="D1730" s="216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58">
        <v>6.0149999999999997</v>
      </c>
      <c r="M1730" s="14" t="s">
        <v>17</v>
      </c>
      <c r="N1730" s="158">
        <v>77.065134999999998</v>
      </c>
      <c r="O1730" s="14" t="s">
        <v>17</v>
      </c>
      <c r="P1730" s="158">
        <v>8.0283333333333332E-2</v>
      </c>
      <c r="Q1730" s="158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54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>
      <c r="A1731" t="s">
        <v>143</v>
      </c>
      <c r="B1731" t="s">
        <v>128</v>
      </c>
      <c r="C1731" s="216">
        <v>37216</v>
      </c>
      <c r="D1731" s="216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58">
        <v>5.9450000000000003</v>
      </c>
      <c r="M1731" s="14" t="s">
        <v>17</v>
      </c>
      <c r="N1731" s="158">
        <v>99.693230000000028</v>
      </c>
      <c r="O1731" s="14" t="s">
        <v>17</v>
      </c>
      <c r="P1731" s="158">
        <v>7.0019999999999999E-2</v>
      </c>
      <c r="Q1731" s="158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54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>
      <c r="A1732" t="s">
        <v>143</v>
      </c>
      <c r="B1732" t="s">
        <v>128</v>
      </c>
      <c r="C1732" s="216">
        <v>37216</v>
      </c>
      <c r="D1732" s="216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58">
        <v>5.7750000000000004</v>
      </c>
      <c r="M1732" s="14" t="s">
        <v>17</v>
      </c>
      <c r="N1732" s="158">
        <v>93.158625000000001</v>
      </c>
      <c r="O1732" s="14" t="s">
        <v>17</v>
      </c>
      <c r="P1732" s="158">
        <v>7.9259999999999997E-2</v>
      </c>
      <c r="Q1732" s="158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54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>
      <c r="A1733" t="s">
        <v>143</v>
      </c>
      <c r="B1733" t="s">
        <v>128</v>
      </c>
      <c r="C1733" s="216">
        <v>37216</v>
      </c>
      <c r="D1733" s="216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58">
        <v>5.5025000000000004</v>
      </c>
      <c r="M1733" s="14" t="s">
        <v>17</v>
      </c>
      <c r="N1733" s="158">
        <v>81.11551</v>
      </c>
      <c r="O1733" s="14" t="s">
        <v>17</v>
      </c>
      <c r="P1733" s="158">
        <v>9.0130000000000002E-2</v>
      </c>
      <c r="Q1733" s="158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54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>
      <c r="A1734" t="s">
        <v>143</v>
      </c>
      <c r="B1734" t="s">
        <v>128</v>
      </c>
      <c r="C1734" s="216">
        <v>37216</v>
      </c>
      <c r="D1734" s="216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>
      <c r="A1735" t="s">
        <v>143</v>
      </c>
      <c r="B1735" t="s">
        <v>128</v>
      </c>
      <c r="C1735" s="216">
        <v>37216</v>
      </c>
      <c r="D1735" s="216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>
      <c r="A1736" t="s">
        <v>143</v>
      </c>
      <c r="B1736" t="s">
        <v>128</v>
      </c>
      <c r="C1736" s="216">
        <v>37216</v>
      </c>
      <c r="D1736" s="216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>
      <c r="A1737" t="s">
        <v>143</v>
      </c>
      <c r="B1737" t="s">
        <v>128</v>
      </c>
      <c r="C1737" s="216">
        <v>37216</v>
      </c>
      <c r="D1737" s="216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>
      <c r="A1738" t="s">
        <v>143</v>
      </c>
      <c r="B1738" t="s">
        <v>128</v>
      </c>
      <c r="C1738" s="216">
        <v>37216</v>
      </c>
      <c r="D1738" s="216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>
      <c r="A1739" t="s">
        <v>143</v>
      </c>
      <c r="B1739" t="s">
        <v>128</v>
      </c>
      <c r="C1739" s="216">
        <v>37216</v>
      </c>
      <c r="D1739" s="216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>
      <c r="A1740" t="s">
        <v>143</v>
      </c>
      <c r="B1740" t="s">
        <v>128</v>
      </c>
      <c r="C1740" s="216">
        <v>37216</v>
      </c>
      <c r="D1740" s="216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>
      <c r="A1741" t="s">
        <v>143</v>
      </c>
      <c r="B1741" t="s">
        <v>128</v>
      </c>
      <c r="C1741" s="216">
        <v>37537</v>
      </c>
      <c r="D1741" s="216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54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>
      <c r="A1742" t="s">
        <v>143</v>
      </c>
      <c r="B1742" t="s">
        <v>128</v>
      </c>
      <c r="C1742" s="216">
        <v>37537</v>
      </c>
      <c r="D1742" s="216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54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>
      <c r="A1743" t="s">
        <v>143</v>
      </c>
      <c r="B1743" t="s">
        <v>128</v>
      </c>
      <c r="C1743" s="216">
        <v>37537</v>
      </c>
      <c r="D1743" s="216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54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>
      <c r="A1744" t="s">
        <v>143</v>
      </c>
      <c r="B1744" t="s">
        <v>128</v>
      </c>
      <c r="C1744" s="216">
        <v>37537</v>
      </c>
      <c r="D1744" s="216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54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>
      <c r="A1745" t="s">
        <v>143</v>
      </c>
      <c r="B1745" t="s">
        <v>128</v>
      </c>
      <c r="C1745" s="216">
        <v>37537</v>
      </c>
      <c r="D1745" s="216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54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>
      <c r="A1746" t="s">
        <v>143</v>
      </c>
      <c r="B1746" t="s">
        <v>128</v>
      </c>
      <c r="C1746" s="216">
        <v>37537</v>
      </c>
      <c r="D1746" s="216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54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>
      <c r="A1747" t="s">
        <v>143</v>
      </c>
      <c r="B1747" t="s">
        <v>128</v>
      </c>
      <c r="C1747" s="216">
        <v>37537</v>
      </c>
      <c r="D1747" s="216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54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>
      <c r="A1748" t="s">
        <v>143</v>
      </c>
      <c r="B1748" t="s">
        <v>128</v>
      </c>
      <c r="C1748" s="216">
        <v>37537</v>
      </c>
      <c r="D1748" s="216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>
      <c r="A1749" t="s">
        <v>143</v>
      </c>
      <c r="B1749" t="s">
        <v>128</v>
      </c>
      <c r="C1749" s="216">
        <v>37537</v>
      </c>
      <c r="D1749" s="216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>
      <c r="A1750" t="s">
        <v>143</v>
      </c>
      <c r="B1750" t="s">
        <v>128</v>
      </c>
      <c r="C1750" s="216">
        <v>37537</v>
      </c>
      <c r="D1750" s="216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>
      <c r="A1751" t="s">
        <v>143</v>
      </c>
      <c r="B1751" t="s">
        <v>128</v>
      </c>
      <c r="C1751" s="216">
        <v>37537</v>
      </c>
      <c r="D1751" s="216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>
      <c r="A1752" t="s">
        <v>143</v>
      </c>
      <c r="B1752" t="s">
        <v>128</v>
      </c>
      <c r="C1752" s="216">
        <v>37537</v>
      </c>
      <c r="D1752" s="216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>
      <c r="A1753" t="s">
        <v>143</v>
      </c>
      <c r="B1753" t="s">
        <v>128</v>
      </c>
      <c r="C1753" s="216">
        <v>37537</v>
      </c>
      <c r="D1753" s="216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>
      <c r="A1754" t="s">
        <v>143</v>
      </c>
      <c r="B1754" t="s">
        <v>128</v>
      </c>
      <c r="C1754" s="216">
        <v>37537</v>
      </c>
      <c r="D1754" s="216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>
      <c r="A1755" t="s">
        <v>143</v>
      </c>
      <c r="B1755" t="s">
        <v>128</v>
      </c>
      <c r="C1755" s="216">
        <v>37537</v>
      </c>
      <c r="D1755" s="216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54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>
      <c r="A1756" t="s">
        <v>143</v>
      </c>
      <c r="B1756" t="s">
        <v>128</v>
      </c>
      <c r="C1756" s="216">
        <v>37537</v>
      </c>
      <c r="D1756" s="216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54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>
      <c r="A1757" t="s">
        <v>143</v>
      </c>
      <c r="B1757" t="s">
        <v>128</v>
      </c>
      <c r="C1757" s="216">
        <v>37537</v>
      </c>
      <c r="D1757" s="216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54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>
      <c r="A1758" t="s">
        <v>143</v>
      </c>
      <c r="B1758" t="s">
        <v>128</v>
      </c>
      <c r="C1758" s="216">
        <v>37537</v>
      </c>
      <c r="D1758" s="216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54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>
      <c r="A1759" t="s">
        <v>143</v>
      </c>
      <c r="B1759" t="s">
        <v>128</v>
      </c>
      <c r="C1759" s="216">
        <v>37537</v>
      </c>
      <c r="D1759" s="216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54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>
      <c r="A1760" t="s">
        <v>143</v>
      </c>
      <c r="B1760" t="s">
        <v>128</v>
      </c>
      <c r="C1760" s="216">
        <v>37537</v>
      </c>
      <c r="D1760" s="216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54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>
      <c r="A1761" t="s">
        <v>143</v>
      </c>
      <c r="B1761" t="s">
        <v>128</v>
      </c>
      <c r="C1761" s="216">
        <v>37537</v>
      </c>
      <c r="D1761" s="216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54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>
      <c r="A1762" t="s">
        <v>143</v>
      </c>
      <c r="B1762" t="s">
        <v>128</v>
      </c>
      <c r="C1762" s="216">
        <v>37537</v>
      </c>
      <c r="D1762" s="216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>
      <c r="A1763" t="s">
        <v>143</v>
      </c>
      <c r="B1763" t="s">
        <v>128</v>
      </c>
      <c r="C1763" s="216">
        <v>37537</v>
      </c>
      <c r="D1763" s="216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>
      <c r="A1764" t="s">
        <v>143</v>
      </c>
      <c r="B1764" t="s">
        <v>128</v>
      </c>
      <c r="C1764" s="216">
        <v>37537</v>
      </c>
      <c r="D1764" s="216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>
      <c r="A1765" t="s">
        <v>143</v>
      </c>
      <c r="B1765" t="s">
        <v>128</v>
      </c>
      <c r="C1765" s="216">
        <v>37537</v>
      </c>
      <c r="D1765" s="216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>
      <c r="A1766" t="s">
        <v>143</v>
      </c>
      <c r="B1766" t="s">
        <v>128</v>
      </c>
      <c r="C1766" s="216">
        <v>37537</v>
      </c>
      <c r="D1766" s="216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>
      <c r="A1767" t="s">
        <v>143</v>
      </c>
      <c r="B1767" t="s">
        <v>128</v>
      </c>
      <c r="C1767" s="216">
        <v>37537</v>
      </c>
      <c r="D1767" s="216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>
      <c r="A1768" t="s">
        <v>143</v>
      </c>
      <c r="B1768" t="s">
        <v>128</v>
      </c>
      <c r="C1768" s="216">
        <v>37537</v>
      </c>
      <c r="D1768" s="216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>
      <c r="A1769" t="s">
        <v>143</v>
      </c>
      <c r="B1769" t="s">
        <v>128</v>
      </c>
      <c r="C1769" s="216">
        <v>37537</v>
      </c>
      <c r="D1769" s="216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54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>
      <c r="A1770" t="s">
        <v>143</v>
      </c>
      <c r="B1770" t="s">
        <v>128</v>
      </c>
      <c r="C1770" s="216">
        <v>37537</v>
      </c>
      <c r="D1770" s="216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54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>
      <c r="A1771" t="s">
        <v>143</v>
      </c>
      <c r="B1771" t="s">
        <v>128</v>
      </c>
      <c r="C1771" s="216">
        <v>37537</v>
      </c>
      <c r="D1771" s="216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54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>
      <c r="A1772" t="s">
        <v>143</v>
      </c>
      <c r="B1772" t="s">
        <v>128</v>
      </c>
      <c r="C1772" s="216">
        <v>37537</v>
      </c>
      <c r="D1772" s="216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54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>
      <c r="A1773" t="s">
        <v>143</v>
      </c>
      <c r="B1773" t="s">
        <v>128</v>
      </c>
      <c r="C1773" s="216">
        <v>37537</v>
      </c>
      <c r="D1773" s="216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54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>
      <c r="A1774" t="s">
        <v>143</v>
      </c>
      <c r="B1774" t="s">
        <v>128</v>
      </c>
      <c r="C1774" s="216">
        <v>37537</v>
      </c>
      <c r="D1774" s="216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54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>
      <c r="A1775" t="s">
        <v>143</v>
      </c>
      <c r="B1775" t="s">
        <v>128</v>
      </c>
      <c r="C1775" s="216">
        <v>37537</v>
      </c>
      <c r="D1775" s="216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54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>
      <c r="A1776" t="s">
        <v>143</v>
      </c>
      <c r="B1776" t="s">
        <v>128</v>
      </c>
      <c r="C1776" s="216">
        <v>37537</v>
      </c>
      <c r="D1776" s="216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>
      <c r="A1777" t="s">
        <v>143</v>
      </c>
      <c r="B1777" t="s">
        <v>128</v>
      </c>
      <c r="C1777" s="216">
        <v>37537</v>
      </c>
      <c r="D1777" s="216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>
      <c r="A1778" t="s">
        <v>143</v>
      </c>
      <c r="B1778" t="s">
        <v>128</v>
      </c>
      <c r="C1778" s="216">
        <v>37537</v>
      </c>
      <c r="D1778" s="216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>
      <c r="A1779" t="s">
        <v>143</v>
      </c>
      <c r="B1779" t="s">
        <v>128</v>
      </c>
      <c r="C1779" s="216">
        <v>37537</v>
      </c>
      <c r="D1779" s="216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>
      <c r="A1780" t="s">
        <v>143</v>
      </c>
      <c r="B1780" t="s">
        <v>128</v>
      </c>
      <c r="C1780" s="216">
        <v>37537</v>
      </c>
      <c r="D1780" s="216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>
      <c r="A1781" t="s">
        <v>143</v>
      </c>
      <c r="B1781" t="s">
        <v>128</v>
      </c>
      <c r="C1781" s="216">
        <v>37537</v>
      </c>
      <c r="D1781" s="216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>
      <c r="A1782" t="s">
        <v>143</v>
      </c>
      <c r="B1782" t="s">
        <v>128</v>
      </c>
      <c r="C1782" s="216">
        <v>37537</v>
      </c>
      <c r="D1782" s="216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>
      <c r="A1783" t="s">
        <v>143</v>
      </c>
      <c r="B1783" t="s">
        <v>128</v>
      </c>
      <c r="C1783" s="216">
        <v>37537</v>
      </c>
      <c r="D1783" s="216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54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>
      <c r="A1784" t="s">
        <v>143</v>
      </c>
      <c r="B1784" t="s">
        <v>128</v>
      </c>
      <c r="C1784" s="216">
        <v>37537</v>
      </c>
      <c r="D1784" s="216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54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>
      <c r="A1785" t="s">
        <v>143</v>
      </c>
      <c r="B1785" t="s">
        <v>128</v>
      </c>
      <c r="C1785" s="216">
        <v>37537</v>
      </c>
      <c r="D1785" s="216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54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>
      <c r="A1786" t="s">
        <v>143</v>
      </c>
      <c r="B1786" t="s">
        <v>128</v>
      </c>
      <c r="C1786" s="216">
        <v>37537</v>
      </c>
      <c r="D1786" s="216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54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>
      <c r="A1787" t="s">
        <v>143</v>
      </c>
      <c r="B1787" t="s">
        <v>128</v>
      </c>
      <c r="C1787" s="216">
        <v>37537</v>
      </c>
      <c r="D1787" s="216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54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>
      <c r="A1788" t="s">
        <v>143</v>
      </c>
      <c r="B1788" t="s">
        <v>128</v>
      </c>
      <c r="C1788" s="216">
        <v>37537</v>
      </c>
      <c r="D1788" s="216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54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>
      <c r="A1789" t="s">
        <v>143</v>
      </c>
      <c r="B1789" t="s">
        <v>128</v>
      </c>
      <c r="C1789" s="216">
        <v>37537</v>
      </c>
      <c r="D1789" s="216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55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>
      <c r="A1790" t="s">
        <v>143</v>
      </c>
      <c r="B1790" t="s">
        <v>128</v>
      </c>
      <c r="C1790" s="216">
        <v>37537</v>
      </c>
      <c r="D1790" s="216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>
      <c r="A1791" t="s">
        <v>143</v>
      </c>
      <c r="B1791" t="s">
        <v>128</v>
      </c>
      <c r="C1791" s="216">
        <v>37537</v>
      </c>
      <c r="D1791" s="216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>
      <c r="A1792" t="s">
        <v>143</v>
      </c>
      <c r="B1792" t="s">
        <v>128</v>
      </c>
      <c r="C1792" s="216">
        <v>37537</v>
      </c>
      <c r="D1792" s="216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>
      <c r="A1793" t="s">
        <v>143</v>
      </c>
      <c r="B1793" t="s">
        <v>128</v>
      </c>
      <c r="C1793" s="216">
        <v>37537</v>
      </c>
      <c r="D1793" s="216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>
      <c r="A1794" t="s">
        <v>143</v>
      </c>
      <c r="B1794" t="s">
        <v>128</v>
      </c>
      <c r="C1794" s="216">
        <v>37537</v>
      </c>
      <c r="D1794" s="216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>
      <c r="A1795" t="s">
        <v>143</v>
      </c>
      <c r="B1795" t="s">
        <v>128</v>
      </c>
      <c r="C1795" s="216">
        <v>37537</v>
      </c>
      <c r="D1795" s="216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>
      <c r="A1796" t="s">
        <v>143</v>
      </c>
      <c r="B1796" t="s">
        <v>128</v>
      </c>
      <c r="C1796" s="216">
        <v>37537</v>
      </c>
      <c r="D1796" s="216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>
      <c r="A1797" t="s">
        <v>143</v>
      </c>
      <c r="B1797" t="s">
        <v>128</v>
      </c>
      <c r="C1797" s="216">
        <v>37909</v>
      </c>
      <c r="D1797" s="216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56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>
      <c r="A1798" t="s">
        <v>143</v>
      </c>
      <c r="B1798" t="s">
        <v>128</v>
      </c>
      <c r="C1798" s="216">
        <v>37909</v>
      </c>
      <c r="D1798" s="216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56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>
      <c r="A1799" t="s">
        <v>143</v>
      </c>
      <c r="B1799" t="s">
        <v>128</v>
      </c>
      <c r="C1799" s="216">
        <v>37909</v>
      </c>
      <c r="D1799" s="216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56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>
      <c r="A1800" t="s">
        <v>143</v>
      </c>
      <c r="B1800" t="s">
        <v>128</v>
      </c>
      <c r="C1800" s="216">
        <v>37909</v>
      </c>
      <c r="D1800" s="216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56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>
      <c r="A1801" t="s">
        <v>143</v>
      </c>
      <c r="B1801" t="s">
        <v>128</v>
      </c>
      <c r="C1801" s="216">
        <v>37909</v>
      </c>
      <c r="D1801" s="216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56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>
      <c r="A1802" t="s">
        <v>143</v>
      </c>
      <c r="B1802" t="s">
        <v>128</v>
      </c>
      <c r="C1802" s="216">
        <v>37909</v>
      </c>
      <c r="D1802" s="216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56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>
      <c r="A1803" t="s">
        <v>143</v>
      </c>
      <c r="B1803" t="s">
        <v>128</v>
      </c>
      <c r="C1803" s="216">
        <v>37909</v>
      </c>
      <c r="D1803" s="216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56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>
      <c r="A1804" t="s">
        <v>143</v>
      </c>
      <c r="B1804" t="s">
        <v>128</v>
      </c>
      <c r="C1804" s="216">
        <v>37909</v>
      </c>
      <c r="D1804" s="216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>
      <c r="A1805" t="s">
        <v>143</v>
      </c>
      <c r="B1805" t="s">
        <v>128</v>
      </c>
      <c r="C1805" s="216">
        <v>37909</v>
      </c>
      <c r="D1805" s="216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>
      <c r="A1806" t="s">
        <v>143</v>
      </c>
      <c r="B1806" t="s">
        <v>128</v>
      </c>
      <c r="C1806" s="216">
        <v>37909</v>
      </c>
      <c r="D1806" s="216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>
      <c r="A1807" t="s">
        <v>143</v>
      </c>
      <c r="B1807" t="s">
        <v>128</v>
      </c>
      <c r="C1807" s="216">
        <v>37909</v>
      </c>
      <c r="D1807" s="216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>
      <c r="A1808" t="s">
        <v>143</v>
      </c>
      <c r="B1808" t="s">
        <v>128</v>
      </c>
      <c r="C1808" s="216">
        <v>37909</v>
      </c>
      <c r="D1808" s="216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>
      <c r="A1809" t="s">
        <v>143</v>
      </c>
      <c r="B1809" t="s">
        <v>128</v>
      </c>
      <c r="C1809" s="216">
        <v>37909</v>
      </c>
      <c r="D1809" s="216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>
      <c r="A1810" t="s">
        <v>143</v>
      </c>
      <c r="B1810" t="s">
        <v>128</v>
      </c>
      <c r="C1810" s="216">
        <v>37909</v>
      </c>
      <c r="D1810" s="216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>
      <c r="A1811" t="s">
        <v>143</v>
      </c>
      <c r="B1811" t="s">
        <v>128</v>
      </c>
      <c r="C1811" s="216">
        <v>37909</v>
      </c>
      <c r="D1811" s="216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56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>
      <c r="A1812" t="s">
        <v>143</v>
      </c>
      <c r="B1812" t="s">
        <v>128</v>
      </c>
      <c r="C1812" s="216">
        <v>37909</v>
      </c>
      <c r="D1812" s="216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56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>
      <c r="A1813" t="s">
        <v>143</v>
      </c>
      <c r="B1813" t="s">
        <v>128</v>
      </c>
      <c r="C1813" s="216">
        <v>37909</v>
      </c>
      <c r="D1813" s="216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56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>
      <c r="A1814" t="s">
        <v>143</v>
      </c>
      <c r="B1814" t="s">
        <v>128</v>
      </c>
      <c r="C1814" s="216">
        <v>37909</v>
      </c>
      <c r="D1814" s="216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56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>
      <c r="A1815" t="s">
        <v>143</v>
      </c>
      <c r="B1815" t="s">
        <v>128</v>
      </c>
      <c r="C1815" s="216">
        <v>37909</v>
      </c>
      <c r="D1815" s="216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56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>
      <c r="A1816" t="s">
        <v>143</v>
      </c>
      <c r="B1816" t="s">
        <v>128</v>
      </c>
      <c r="C1816" s="216">
        <v>37909</v>
      </c>
      <c r="D1816" s="216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56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>
      <c r="A1817" t="s">
        <v>143</v>
      </c>
      <c r="B1817" t="s">
        <v>128</v>
      </c>
      <c r="C1817" s="216">
        <v>37909</v>
      </c>
      <c r="D1817" s="216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56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>
      <c r="A1818" t="s">
        <v>143</v>
      </c>
      <c r="B1818" t="s">
        <v>128</v>
      </c>
      <c r="C1818" s="216">
        <v>37909</v>
      </c>
      <c r="D1818" s="216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>
      <c r="A1819" t="s">
        <v>143</v>
      </c>
      <c r="B1819" t="s">
        <v>128</v>
      </c>
      <c r="C1819" s="216">
        <v>37909</v>
      </c>
      <c r="D1819" s="216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>
      <c r="A1820" t="s">
        <v>143</v>
      </c>
      <c r="B1820" t="s">
        <v>128</v>
      </c>
      <c r="C1820" s="216">
        <v>37909</v>
      </c>
      <c r="D1820" s="216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>
      <c r="A1821" t="s">
        <v>143</v>
      </c>
      <c r="B1821" t="s">
        <v>128</v>
      </c>
      <c r="C1821" s="216">
        <v>37909</v>
      </c>
      <c r="D1821" s="216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>
      <c r="A1822" t="s">
        <v>143</v>
      </c>
      <c r="B1822" t="s">
        <v>128</v>
      </c>
      <c r="C1822" s="216">
        <v>37909</v>
      </c>
      <c r="D1822" s="216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>
      <c r="A1823" t="s">
        <v>143</v>
      </c>
      <c r="B1823" t="s">
        <v>128</v>
      </c>
      <c r="C1823" s="216">
        <v>37909</v>
      </c>
      <c r="D1823" s="216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>
      <c r="A1824" t="s">
        <v>143</v>
      </c>
      <c r="B1824" t="s">
        <v>128</v>
      </c>
      <c r="C1824" s="216">
        <v>37909</v>
      </c>
      <c r="D1824" s="216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>
      <c r="A1825" t="s">
        <v>143</v>
      </c>
      <c r="B1825" t="s">
        <v>128</v>
      </c>
      <c r="C1825" s="216">
        <v>37909</v>
      </c>
      <c r="D1825" s="216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56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>
      <c r="A1826" t="s">
        <v>143</v>
      </c>
      <c r="B1826" t="s">
        <v>128</v>
      </c>
      <c r="C1826" s="216">
        <v>37909</v>
      </c>
      <c r="D1826" s="216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56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>
      <c r="A1827" t="s">
        <v>143</v>
      </c>
      <c r="B1827" t="s">
        <v>128</v>
      </c>
      <c r="C1827" s="216">
        <v>37909</v>
      </c>
      <c r="D1827" s="216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56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>
      <c r="A1828" t="s">
        <v>143</v>
      </c>
      <c r="B1828" t="s">
        <v>128</v>
      </c>
      <c r="C1828" s="216">
        <v>37909</v>
      </c>
      <c r="D1828" s="216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56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>
      <c r="A1829" t="s">
        <v>143</v>
      </c>
      <c r="B1829" t="s">
        <v>128</v>
      </c>
      <c r="C1829" s="216">
        <v>37909</v>
      </c>
      <c r="D1829" s="216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56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>
      <c r="A1830" t="s">
        <v>143</v>
      </c>
      <c r="B1830" t="s">
        <v>128</v>
      </c>
      <c r="C1830" s="216">
        <v>37909</v>
      </c>
      <c r="D1830" s="216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56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>
      <c r="A1831" t="s">
        <v>143</v>
      </c>
      <c r="B1831" t="s">
        <v>128</v>
      </c>
      <c r="C1831" s="216">
        <v>37909</v>
      </c>
      <c r="D1831" s="216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56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>
      <c r="A1832" t="s">
        <v>143</v>
      </c>
      <c r="B1832" t="s">
        <v>128</v>
      </c>
      <c r="C1832" s="216">
        <v>37909</v>
      </c>
      <c r="D1832" s="216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>
      <c r="A1833" t="s">
        <v>143</v>
      </c>
      <c r="B1833" t="s">
        <v>128</v>
      </c>
      <c r="C1833" s="216">
        <v>37909</v>
      </c>
      <c r="D1833" s="216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>
      <c r="A1834" t="s">
        <v>143</v>
      </c>
      <c r="B1834" t="s">
        <v>128</v>
      </c>
      <c r="C1834" s="216">
        <v>37909</v>
      </c>
      <c r="D1834" s="216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>
      <c r="A1835" t="s">
        <v>143</v>
      </c>
      <c r="B1835" t="s">
        <v>128</v>
      </c>
      <c r="C1835" s="216">
        <v>37909</v>
      </c>
      <c r="D1835" s="216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>
      <c r="A1836" t="s">
        <v>143</v>
      </c>
      <c r="B1836" t="s">
        <v>128</v>
      </c>
      <c r="C1836" s="216">
        <v>37909</v>
      </c>
      <c r="D1836" s="216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>
      <c r="A1837" t="s">
        <v>143</v>
      </c>
      <c r="B1837" t="s">
        <v>128</v>
      </c>
      <c r="C1837" s="216">
        <v>37909</v>
      </c>
      <c r="D1837" s="216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>
      <c r="A1838" t="s">
        <v>143</v>
      </c>
      <c r="B1838" t="s">
        <v>128</v>
      </c>
      <c r="C1838" s="216">
        <v>37909</v>
      </c>
      <c r="D1838" s="216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>
      <c r="A1839" t="s">
        <v>143</v>
      </c>
      <c r="B1839" t="s">
        <v>128</v>
      </c>
      <c r="C1839" s="216">
        <v>37909</v>
      </c>
      <c r="D1839" s="216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56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>
      <c r="A1840" t="s">
        <v>143</v>
      </c>
      <c r="B1840" t="s">
        <v>128</v>
      </c>
      <c r="C1840" s="216">
        <v>37909</v>
      </c>
      <c r="D1840" s="216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56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>
      <c r="A1841" t="s">
        <v>143</v>
      </c>
      <c r="B1841" t="s">
        <v>128</v>
      </c>
      <c r="C1841" s="216">
        <v>37909</v>
      </c>
      <c r="D1841" s="216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56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>
      <c r="A1842" t="s">
        <v>143</v>
      </c>
      <c r="B1842" t="s">
        <v>128</v>
      </c>
      <c r="C1842" s="216">
        <v>37909</v>
      </c>
      <c r="D1842" s="216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56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>
      <c r="A1843" t="s">
        <v>143</v>
      </c>
      <c r="B1843" t="s">
        <v>128</v>
      </c>
      <c r="C1843" s="216">
        <v>37909</v>
      </c>
      <c r="D1843" s="216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56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>
      <c r="A1844" t="s">
        <v>143</v>
      </c>
      <c r="B1844" t="s">
        <v>128</v>
      </c>
      <c r="C1844" s="216">
        <v>37909</v>
      </c>
      <c r="D1844" s="216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56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>
      <c r="A1845" t="s">
        <v>143</v>
      </c>
      <c r="B1845" t="s">
        <v>128</v>
      </c>
      <c r="C1845" s="216">
        <v>37909</v>
      </c>
      <c r="D1845" s="216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56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>
      <c r="A1846" t="s">
        <v>143</v>
      </c>
      <c r="B1846" t="s">
        <v>128</v>
      </c>
      <c r="C1846" s="216">
        <v>37909</v>
      </c>
      <c r="D1846" s="216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>
      <c r="A1847" t="s">
        <v>143</v>
      </c>
      <c r="B1847" t="s">
        <v>128</v>
      </c>
      <c r="C1847" s="216">
        <v>37909</v>
      </c>
      <c r="D1847" s="216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>
      <c r="A1848" t="s">
        <v>143</v>
      </c>
      <c r="B1848" t="s">
        <v>128</v>
      </c>
      <c r="C1848" s="216">
        <v>37909</v>
      </c>
      <c r="D1848" s="216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>
      <c r="A1849" t="s">
        <v>143</v>
      </c>
      <c r="B1849" t="s">
        <v>128</v>
      </c>
      <c r="C1849" s="216">
        <v>37909</v>
      </c>
      <c r="D1849" s="216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>
      <c r="A1850" t="s">
        <v>143</v>
      </c>
      <c r="B1850" t="s">
        <v>128</v>
      </c>
      <c r="C1850" s="216">
        <v>37909</v>
      </c>
      <c r="D1850" s="216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>
      <c r="A1851" t="s">
        <v>143</v>
      </c>
      <c r="B1851" t="s">
        <v>128</v>
      </c>
      <c r="C1851" s="216">
        <v>37909</v>
      </c>
      <c r="D1851" s="216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>
      <c r="A1852" t="s">
        <v>143</v>
      </c>
      <c r="B1852" t="s">
        <v>128</v>
      </c>
      <c r="C1852" s="216">
        <v>37909</v>
      </c>
      <c r="D1852" s="216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>
      <c r="A1853" t="s">
        <v>143</v>
      </c>
      <c r="B1853" t="s">
        <v>27</v>
      </c>
      <c r="C1853" s="216">
        <v>38254</v>
      </c>
      <c r="D1853" s="216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54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>
      <c r="A1854" t="s">
        <v>143</v>
      </c>
      <c r="B1854" t="s">
        <v>27</v>
      </c>
      <c r="C1854" s="216">
        <v>38254</v>
      </c>
      <c r="D1854" s="216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54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>
      <c r="A1855" t="s">
        <v>143</v>
      </c>
      <c r="B1855" t="s">
        <v>27</v>
      </c>
      <c r="C1855" s="216">
        <v>38254</v>
      </c>
      <c r="D1855" s="216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54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>
      <c r="A1856" t="s">
        <v>143</v>
      </c>
      <c r="B1856" t="s">
        <v>27</v>
      </c>
      <c r="C1856" s="216">
        <v>38254</v>
      </c>
      <c r="D1856" s="216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54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>
      <c r="A1857" t="s">
        <v>143</v>
      </c>
      <c r="B1857" t="s">
        <v>27</v>
      </c>
      <c r="C1857" s="216">
        <v>38254</v>
      </c>
      <c r="D1857" s="216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54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>
      <c r="A1858" t="s">
        <v>143</v>
      </c>
      <c r="B1858" t="s">
        <v>27</v>
      </c>
      <c r="C1858" s="216">
        <v>38254</v>
      </c>
      <c r="D1858" s="216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54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>
      <c r="A1859" t="s">
        <v>143</v>
      </c>
      <c r="B1859" t="s">
        <v>27</v>
      </c>
      <c r="C1859" s="216">
        <v>38254</v>
      </c>
      <c r="D1859" s="216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54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>
      <c r="A1860" t="s">
        <v>143</v>
      </c>
      <c r="B1860" t="s">
        <v>27</v>
      </c>
      <c r="C1860" s="216">
        <v>38254</v>
      </c>
      <c r="D1860" s="216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>
      <c r="A1861" t="s">
        <v>143</v>
      </c>
      <c r="B1861" t="s">
        <v>27</v>
      </c>
      <c r="C1861" s="216">
        <v>38254</v>
      </c>
      <c r="D1861" s="216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>
      <c r="A1862" t="s">
        <v>143</v>
      </c>
      <c r="B1862" t="s">
        <v>27</v>
      </c>
      <c r="C1862" s="216">
        <v>38254</v>
      </c>
      <c r="D1862" s="216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>
      <c r="A1863" t="s">
        <v>143</v>
      </c>
      <c r="B1863" t="s">
        <v>27</v>
      </c>
      <c r="C1863" s="216">
        <v>38254</v>
      </c>
      <c r="D1863" s="216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>
      <c r="A1864" t="s">
        <v>143</v>
      </c>
      <c r="B1864" t="s">
        <v>27</v>
      </c>
      <c r="C1864" s="216">
        <v>38254</v>
      </c>
      <c r="D1864" s="216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>
      <c r="A1865" t="s">
        <v>143</v>
      </c>
      <c r="B1865" t="s">
        <v>27</v>
      </c>
      <c r="C1865" s="216">
        <v>38254</v>
      </c>
      <c r="D1865" s="216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>
      <c r="A1866" t="s">
        <v>143</v>
      </c>
      <c r="B1866" t="s">
        <v>27</v>
      </c>
      <c r="C1866" s="216">
        <v>38254</v>
      </c>
      <c r="D1866" s="216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>
      <c r="A1867" t="s">
        <v>143</v>
      </c>
      <c r="B1867" t="s">
        <v>27</v>
      </c>
      <c r="C1867" s="216">
        <v>38254</v>
      </c>
      <c r="D1867" s="216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54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>
      <c r="A1868" t="s">
        <v>143</v>
      </c>
      <c r="B1868" t="s">
        <v>27</v>
      </c>
      <c r="C1868" s="216">
        <v>38254</v>
      </c>
      <c r="D1868" s="216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54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>
      <c r="A1869" t="s">
        <v>143</v>
      </c>
      <c r="B1869" t="s">
        <v>27</v>
      </c>
      <c r="C1869" s="216">
        <v>38254</v>
      </c>
      <c r="D1869" s="216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54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>
      <c r="A1870" t="s">
        <v>143</v>
      </c>
      <c r="B1870" t="s">
        <v>27</v>
      </c>
      <c r="C1870" s="216">
        <v>38254</v>
      </c>
      <c r="D1870" s="216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54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>
      <c r="A1871" t="s">
        <v>143</v>
      </c>
      <c r="B1871" t="s">
        <v>27</v>
      </c>
      <c r="C1871" s="216">
        <v>38254</v>
      </c>
      <c r="D1871" s="216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54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>
      <c r="A1872" t="s">
        <v>143</v>
      </c>
      <c r="B1872" t="s">
        <v>27</v>
      </c>
      <c r="C1872" s="216">
        <v>38254</v>
      </c>
      <c r="D1872" s="216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54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>
      <c r="A1873" t="s">
        <v>143</v>
      </c>
      <c r="B1873" t="s">
        <v>27</v>
      </c>
      <c r="C1873" s="216">
        <v>38254</v>
      </c>
      <c r="D1873" s="216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54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>
      <c r="A1874" t="s">
        <v>143</v>
      </c>
      <c r="B1874" t="s">
        <v>27</v>
      </c>
      <c r="C1874" s="216">
        <v>38254</v>
      </c>
      <c r="D1874" s="216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>
      <c r="A1875" t="s">
        <v>143</v>
      </c>
      <c r="B1875" t="s">
        <v>27</v>
      </c>
      <c r="C1875" s="216">
        <v>38254</v>
      </c>
      <c r="D1875" s="216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>
      <c r="A1876" t="s">
        <v>143</v>
      </c>
      <c r="B1876" t="s">
        <v>27</v>
      </c>
      <c r="C1876" s="216">
        <v>38254</v>
      </c>
      <c r="D1876" s="216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>
      <c r="A1877" t="s">
        <v>143</v>
      </c>
      <c r="B1877" t="s">
        <v>27</v>
      </c>
      <c r="C1877" s="216">
        <v>38254</v>
      </c>
      <c r="D1877" s="216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>
      <c r="A1878" t="s">
        <v>143</v>
      </c>
      <c r="B1878" t="s">
        <v>27</v>
      </c>
      <c r="C1878" s="216">
        <v>38254</v>
      </c>
      <c r="D1878" s="216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>
      <c r="A1879" t="s">
        <v>143</v>
      </c>
      <c r="B1879" t="s">
        <v>27</v>
      </c>
      <c r="C1879" s="216">
        <v>38254</v>
      </c>
      <c r="D1879" s="216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>
      <c r="A1880" t="s">
        <v>143</v>
      </c>
      <c r="B1880" t="s">
        <v>27</v>
      </c>
      <c r="C1880" s="216">
        <v>38254</v>
      </c>
      <c r="D1880" s="216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>
      <c r="A1881" t="s">
        <v>143</v>
      </c>
      <c r="B1881" t="s">
        <v>27</v>
      </c>
      <c r="C1881" s="216">
        <v>38254</v>
      </c>
      <c r="D1881" s="216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54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>
      <c r="A1882" t="s">
        <v>143</v>
      </c>
      <c r="B1882" t="s">
        <v>27</v>
      </c>
      <c r="C1882" s="216">
        <v>38254</v>
      </c>
      <c r="D1882" s="216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54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>
      <c r="A1883" t="s">
        <v>143</v>
      </c>
      <c r="B1883" t="s">
        <v>27</v>
      </c>
      <c r="C1883" s="216">
        <v>38254</v>
      </c>
      <c r="D1883" s="216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54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>
      <c r="A1884" t="s">
        <v>143</v>
      </c>
      <c r="B1884" t="s">
        <v>27</v>
      </c>
      <c r="C1884" s="216">
        <v>38254</v>
      </c>
      <c r="D1884" s="216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54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>
      <c r="A1885" t="s">
        <v>143</v>
      </c>
      <c r="B1885" t="s">
        <v>27</v>
      </c>
      <c r="C1885" s="216">
        <v>38254</v>
      </c>
      <c r="D1885" s="216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54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>
      <c r="A1886" t="s">
        <v>143</v>
      </c>
      <c r="B1886" t="s">
        <v>27</v>
      </c>
      <c r="C1886" s="216">
        <v>38254</v>
      </c>
      <c r="D1886" s="216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54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>
      <c r="A1887" t="s">
        <v>143</v>
      </c>
      <c r="B1887" t="s">
        <v>27</v>
      </c>
      <c r="C1887" s="216">
        <v>38254</v>
      </c>
      <c r="D1887" s="216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54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>
      <c r="A1888" t="s">
        <v>143</v>
      </c>
      <c r="B1888" t="s">
        <v>27</v>
      </c>
      <c r="C1888" s="216">
        <v>38254</v>
      </c>
      <c r="D1888" s="216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>
      <c r="A1889" t="s">
        <v>143</v>
      </c>
      <c r="B1889" t="s">
        <v>27</v>
      </c>
      <c r="C1889" s="216">
        <v>38254</v>
      </c>
      <c r="D1889" s="216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>
      <c r="A1890" t="s">
        <v>143</v>
      </c>
      <c r="B1890" t="s">
        <v>27</v>
      </c>
      <c r="C1890" s="216">
        <v>38254</v>
      </c>
      <c r="D1890" s="216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>
      <c r="A1891" t="s">
        <v>143</v>
      </c>
      <c r="B1891" t="s">
        <v>27</v>
      </c>
      <c r="C1891" s="216">
        <v>38254</v>
      </c>
      <c r="D1891" s="216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>
      <c r="A1892" t="s">
        <v>143</v>
      </c>
      <c r="B1892" t="s">
        <v>27</v>
      </c>
      <c r="C1892" s="216">
        <v>38254</v>
      </c>
      <c r="D1892" s="216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>
      <c r="A1893" t="s">
        <v>143</v>
      </c>
      <c r="B1893" t="s">
        <v>27</v>
      </c>
      <c r="C1893" s="216">
        <v>38254</v>
      </c>
      <c r="D1893" s="216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>
      <c r="A1894" t="s">
        <v>143</v>
      </c>
      <c r="B1894" t="s">
        <v>27</v>
      </c>
      <c r="C1894" s="216">
        <v>38254</v>
      </c>
      <c r="D1894" s="216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>
      <c r="A1895" t="s">
        <v>143</v>
      </c>
      <c r="B1895" t="s">
        <v>27</v>
      </c>
      <c r="C1895" s="216">
        <v>38254</v>
      </c>
      <c r="D1895" s="216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54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>
      <c r="A1896" t="s">
        <v>143</v>
      </c>
      <c r="B1896" t="s">
        <v>27</v>
      </c>
      <c r="C1896" s="216">
        <v>38254</v>
      </c>
      <c r="D1896" s="216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54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>
      <c r="A1897" t="s">
        <v>143</v>
      </c>
      <c r="B1897" t="s">
        <v>27</v>
      </c>
      <c r="C1897" s="216">
        <v>38254</v>
      </c>
      <c r="D1897" s="216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54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>
      <c r="A1898" t="s">
        <v>143</v>
      </c>
      <c r="B1898" t="s">
        <v>27</v>
      </c>
      <c r="C1898" s="216">
        <v>38254</v>
      </c>
      <c r="D1898" s="216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54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>
      <c r="A1899" t="s">
        <v>143</v>
      </c>
      <c r="B1899" t="s">
        <v>27</v>
      </c>
      <c r="C1899" s="216">
        <v>38254</v>
      </c>
      <c r="D1899" s="216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54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>
      <c r="A1900" t="s">
        <v>143</v>
      </c>
      <c r="B1900" t="s">
        <v>27</v>
      </c>
      <c r="C1900" s="216">
        <v>38254</v>
      </c>
      <c r="D1900" s="216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54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>
      <c r="A1901" t="s">
        <v>143</v>
      </c>
      <c r="B1901" t="s">
        <v>27</v>
      </c>
      <c r="C1901" s="216">
        <v>38254</v>
      </c>
      <c r="D1901" s="216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54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>
      <c r="A1902" t="s">
        <v>143</v>
      </c>
      <c r="B1902" t="s">
        <v>27</v>
      </c>
      <c r="C1902" s="216">
        <v>38254</v>
      </c>
      <c r="D1902" s="216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>
      <c r="A1903" t="s">
        <v>143</v>
      </c>
      <c r="B1903" t="s">
        <v>27</v>
      </c>
      <c r="C1903" s="216">
        <v>38254</v>
      </c>
      <c r="D1903" s="216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>
      <c r="A1904" t="s">
        <v>143</v>
      </c>
      <c r="B1904" t="s">
        <v>27</v>
      </c>
      <c r="C1904" s="216">
        <v>38254</v>
      </c>
      <c r="D1904" s="216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>
      <c r="A1905" t="s">
        <v>143</v>
      </c>
      <c r="B1905" t="s">
        <v>27</v>
      </c>
      <c r="C1905" s="216">
        <v>38254</v>
      </c>
      <c r="D1905" s="216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>
      <c r="A1906" t="s">
        <v>143</v>
      </c>
      <c r="B1906" t="s">
        <v>27</v>
      </c>
      <c r="C1906" s="216">
        <v>38254</v>
      </c>
      <c r="D1906" s="216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>
      <c r="A1907" t="s">
        <v>143</v>
      </c>
      <c r="B1907" t="s">
        <v>27</v>
      </c>
      <c r="C1907" s="216">
        <v>38254</v>
      </c>
      <c r="D1907" s="216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>
      <c r="A1908" t="s">
        <v>143</v>
      </c>
      <c r="B1908" t="s">
        <v>27</v>
      </c>
      <c r="C1908" s="216">
        <v>38254</v>
      </c>
      <c r="D1908" s="216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>
      <c r="A1909" t="s">
        <v>143</v>
      </c>
      <c r="B1909" t="s">
        <v>27</v>
      </c>
      <c r="C1909" s="216">
        <v>38639</v>
      </c>
      <c r="D1909" s="216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>
      <c r="A1910" t="s">
        <v>143</v>
      </c>
      <c r="B1910" t="s">
        <v>27</v>
      </c>
      <c r="C1910" s="216">
        <v>38639</v>
      </c>
      <c r="D1910" s="216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>
      <c r="A1911" t="s">
        <v>143</v>
      </c>
      <c r="B1911" t="s">
        <v>27</v>
      </c>
      <c r="C1911" s="216">
        <v>38639</v>
      </c>
      <c r="D1911" s="216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>
      <c r="A1912" t="s">
        <v>143</v>
      </c>
      <c r="B1912" t="s">
        <v>27</v>
      </c>
      <c r="C1912" s="216">
        <v>38639</v>
      </c>
      <c r="D1912" s="216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>
      <c r="A1913" t="s">
        <v>143</v>
      </c>
      <c r="B1913" t="s">
        <v>27</v>
      </c>
      <c r="C1913" s="216">
        <v>38639</v>
      </c>
      <c r="D1913" s="216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>
      <c r="A1914" t="s">
        <v>143</v>
      </c>
      <c r="B1914" t="s">
        <v>27</v>
      </c>
      <c r="C1914" s="216">
        <v>38639</v>
      </c>
      <c r="D1914" s="216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>
      <c r="A1915" t="s">
        <v>143</v>
      </c>
      <c r="B1915" t="s">
        <v>27</v>
      </c>
      <c r="C1915" s="216">
        <v>38639</v>
      </c>
      <c r="D1915" s="216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>
      <c r="A1916" t="s">
        <v>143</v>
      </c>
      <c r="B1916" t="s">
        <v>27</v>
      </c>
      <c r="C1916" s="216">
        <v>38639</v>
      </c>
      <c r="D1916" s="216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>
      <c r="A1917" t="s">
        <v>143</v>
      </c>
      <c r="B1917" t="s">
        <v>27</v>
      </c>
      <c r="C1917" s="216">
        <v>38639</v>
      </c>
      <c r="D1917" s="216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>
      <c r="A1918" t="s">
        <v>143</v>
      </c>
      <c r="B1918" t="s">
        <v>27</v>
      </c>
      <c r="C1918" s="216">
        <v>38639</v>
      </c>
      <c r="D1918" s="216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>
      <c r="A1919" t="s">
        <v>143</v>
      </c>
      <c r="B1919" t="s">
        <v>27</v>
      </c>
      <c r="C1919" s="216">
        <v>38639</v>
      </c>
      <c r="D1919" s="216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>
      <c r="A1920" t="s">
        <v>143</v>
      </c>
      <c r="B1920" t="s">
        <v>27</v>
      </c>
      <c r="C1920" s="216">
        <v>38639</v>
      </c>
      <c r="D1920" s="216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>
      <c r="A1921" t="s">
        <v>143</v>
      </c>
      <c r="B1921" t="s">
        <v>27</v>
      </c>
      <c r="C1921" s="216">
        <v>38639</v>
      </c>
      <c r="D1921" s="216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>
      <c r="A1922" t="s">
        <v>143</v>
      </c>
      <c r="B1922" t="s">
        <v>27</v>
      </c>
      <c r="C1922" s="216">
        <v>38639</v>
      </c>
      <c r="D1922" s="216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>
      <c r="A1923" t="s">
        <v>143</v>
      </c>
      <c r="B1923" t="s">
        <v>27</v>
      </c>
      <c r="C1923" s="216">
        <v>38639</v>
      </c>
      <c r="D1923" s="216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>
      <c r="A1924" t="s">
        <v>143</v>
      </c>
      <c r="B1924" t="s">
        <v>27</v>
      </c>
      <c r="C1924" s="216">
        <v>38639</v>
      </c>
      <c r="D1924" s="216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>
      <c r="A1925" t="s">
        <v>143</v>
      </c>
      <c r="B1925" t="s">
        <v>27</v>
      </c>
      <c r="C1925" s="216">
        <v>38639</v>
      </c>
      <c r="D1925" s="216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>
      <c r="A1926" t="s">
        <v>143</v>
      </c>
      <c r="B1926" t="s">
        <v>27</v>
      </c>
      <c r="C1926" s="216">
        <v>38639</v>
      </c>
      <c r="D1926" s="216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>
      <c r="A1927" t="s">
        <v>143</v>
      </c>
      <c r="B1927" t="s">
        <v>27</v>
      </c>
      <c r="C1927" s="216">
        <v>38639</v>
      </c>
      <c r="D1927" s="216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>
      <c r="A1928" t="s">
        <v>143</v>
      </c>
      <c r="B1928" t="s">
        <v>27</v>
      </c>
      <c r="C1928" s="216">
        <v>38639</v>
      </c>
      <c r="D1928" s="216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>
      <c r="A1929" t="s">
        <v>143</v>
      </c>
      <c r="B1929" t="s">
        <v>27</v>
      </c>
      <c r="C1929" s="216">
        <v>38639</v>
      </c>
      <c r="D1929" s="216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>
      <c r="A1930" t="s">
        <v>143</v>
      </c>
      <c r="B1930" t="s">
        <v>27</v>
      </c>
      <c r="C1930" s="216">
        <v>38639</v>
      </c>
      <c r="D1930" s="216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>
      <c r="A1931" t="s">
        <v>143</v>
      </c>
      <c r="B1931" t="s">
        <v>27</v>
      </c>
      <c r="C1931" s="216">
        <v>38639</v>
      </c>
      <c r="D1931" s="216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>
      <c r="A1932" t="s">
        <v>143</v>
      </c>
      <c r="B1932" t="s">
        <v>27</v>
      </c>
      <c r="C1932" s="216">
        <v>38639</v>
      </c>
      <c r="D1932" s="216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>
      <c r="A1933" t="s">
        <v>143</v>
      </c>
      <c r="B1933" t="s">
        <v>27</v>
      </c>
      <c r="C1933" s="216">
        <v>38639</v>
      </c>
      <c r="D1933" s="216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>
      <c r="A1934" t="s">
        <v>143</v>
      </c>
      <c r="B1934" t="s">
        <v>27</v>
      </c>
      <c r="C1934" s="216">
        <v>38639</v>
      </c>
      <c r="D1934" s="216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>
      <c r="A1935" t="s">
        <v>143</v>
      </c>
      <c r="B1935" t="s">
        <v>27</v>
      </c>
      <c r="C1935" s="216">
        <v>38639</v>
      </c>
      <c r="D1935" s="216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>
      <c r="A1936" t="s">
        <v>143</v>
      </c>
      <c r="B1936" t="s">
        <v>27</v>
      </c>
      <c r="C1936" s="216">
        <v>38639</v>
      </c>
      <c r="D1936" s="216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>
      <c r="A1937" t="s">
        <v>143</v>
      </c>
      <c r="B1937" t="s">
        <v>27</v>
      </c>
      <c r="C1937" s="216">
        <v>38639</v>
      </c>
      <c r="D1937" s="216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>
      <c r="A1938" t="s">
        <v>143</v>
      </c>
      <c r="B1938" t="s">
        <v>27</v>
      </c>
      <c r="C1938" s="216">
        <v>38639</v>
      </c>
      <c r="D1938" s="216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>
      <c r="A1939" t="s">
        <v>143</v>
      </c>
      <c r="B1939" t="s">
        <v>27</v>
      </c>
      <c r="C1939" s="216">
        <v>38639</v>
      </c>
      <c r="D1939" s="216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>
      <c r="A1940" t="s">
        <v>143</v>
      </c>
      <c r="B1940" t="s">
        <v>27</v>
      </c>
      <c r="C1940" s="216">
        <v>38639</v>
      </c>
      <c r="D1940" s="216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>
      <c r="A1941" t="s">
        <v>143</v>
      </c>
      <c r="B1941" t="s">
        <v>27</v>
      </c>
      <c r="C1941" s="216">
        <v>38639</v>
      </c>
      <c r="D1941" s="216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>
      <c r="A1942" t="s">
        <v>143</v>
      </c>
      <c r="B1942" t="s">
        <v>27</v>
      </c>
      <c r="C1942" s="216">
        <v>38639</v>
      </c>
      <c r="D1942" s="216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>
      <c r="A1943" t="s">
        <v>143</v>
      </c>
      <c r="B1943" t="s">
        <v>27</v>
      </c>
      <c r="C1943" s="216">
        <v>38639</v>
      </c>
      <c r="D1943" s="216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>
      <c r="A1944" t="s">
        <v>143</v>
      </c>
      <c r="B1944" t="s">
        <v>27</v>
      </c>
      <c r="C1944" s="216">
        <v>38639</v>
      </c>
      <c r="D1944" s="216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>
      <c r="A1945" t="s">
        <v>143</v>
      </c>
      <c r="B1945" t="s">
        <v>27</v>
      </c>
      <c r="C1945" s="216">
        <v>38639</v>
      </c>
      <c r="D1945" s="216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>
      <c r="A1946" t="s">
        <v>143</v>
      </c>
      <c r="B1946" t="s">
        <v>27</v>
      </c>
      <c r="C1946" s="216">
        <v>38639</v>
      </c>
      <c r="D1946" s="216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>
      <c r="A1947" t="s">
        <v>143</v>
      </c>
      <c r="B1947" t="s">
        <v>27</v>
      </c>
      <c r="C1947" s="216">
        <v>38639</v>
      </c>
      <c r="D1947" s="216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>
      <c r="A1948" t="s">
        <v>143</v>
      </c>
      <c r="B1948" t="s">
        <v>27</v>
      </c>
      <c r="C1948" s="216">
        <v>38639</v>
      </c>
      <c r="D1948" s="216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>
      <c r="A1949" t="s">
        <v>143</v>
      </c>
      <c r="B1949" t="s">
        <v>27</v>
      </c>
      <c r="C1949" s="216">
        <v>38639</v>
      </c>
      <c r="D1949" s="216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>
      <c r="A1950" t="s">
        <v>143</v>
      </c>
      <c r="B1950" t="s">
        <v>27</v>
      </c>
      <c r="C1950" s="216">
        <v>38639</v>
      </c>
      <c r="D1950" s="216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>
      <c r="A1951" t="s">
        <v>143</v>
      </c>
      <c r="B1951" t="s">
        <v>27</v>
      </c>
      <c r="C1951" s="216">
        <v>38639</v>
      </c>
      <c r="D1951" s="216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>
      <c r="A1952" t="s">
        <v>143</v>
      </c>
      <c r="B1952" t="s">
        <v>27</v>
      </c>
      <c r="C1952" s="216">
        <v>38639</v>
      </c>
      <c r="D1952" s="216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>
      <c r="A1953" t="s">
        <v>143</v>
      </c>
      <c r="B1953" t="s">
        <v>27</v>
      </c>
      <c r="C1953" s="216">
        <v>38639</v>
      </c>
      <c r="D1953" s="216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>
      <c r="A1954" t="s">
        <v>143</v>
      </c>
      <c r="B1954" t="s">
        <v>27</v>
      </c>
      <c r="C1954" s="216">
        <v>38639</v>
      </c>
      <c r="D1954" s="216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>
      <c r="A1955" t="s">
        <v>143</v>
      </c>
      <c r="B1955" t="s">
        <v>27</v>
      </c>
      <c r="C1955" s="216">
        <v>38639</v>
      </c>
      <c r="D1955" s="216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>
      <c r="A1956" t="s">
        <v>143</v>
      </c>
      <c r="B1956" t="s">
        <v>27</v>
      </c>
      <c r="C1956" s="216">
        <v>38639</v>
      </c>
      <c r="D1956" s="216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>
      <c r="A1957" t="s">
        <v>143</v>
      </c>
      <c r="B1957" t="s">
        <v>27</v>
      </c>
      <c r="C1957" s="216">
        <v>38639</v>
      </c>
      <c r="D1957" s="216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>
      <c r="A1958" t="s">
        <v>143</v>
      </c>
      <c r="B1958" t="s">
        <v>27</v>
      </c>
      <c r="C1958" s="216">
        <v>38639</v>
      </c>
      <c r="D1958" s="216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>
      <c r="A1959" t="s">
        <v>143</v>
      </c>
      <c r="B1959" t="s">
        <v>27</v>
      </c>
      <c r="C1959" s="216">
        <v>38639</v>
      </c>
      <c r="D1959" s="216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>
      <c r="A1960" t="s">
        <v>143</v>
      </c>
      <c r="B1960" t="s">
        <v>27</v>
      </c>
      <c r="C1960" s="216">
        <v>38639</v>
      </c>
      <c r="D1960" s="216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>
      <c r="A1961" t="s">
        <v>143</v>
      </c>
      <c r="B1961" t="s">
        <v>27</v>
      </c>
      <c r="C1961" s="216">
        <v>38639</v>
      </c>
      <c r="D1961" s="216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>
      <c r="A1962" t="s">
        <v>143</v>
      </c>
      <c r="B1962" t="s">
        <v>27</v>
      </c>
      <c r="C1962" s="216">
        <v>38639</v>
      </c>
      <c r="D1962" s="216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>
      <c r="A1963" t="s">
        <v>143</v>
      </c>
      <c r="B1963" t="s">
        <v>27</v>
      </c>
      <c r="C1963" s="216">
        <v>38639</v>
      </c>
      <c r="D1963" s="216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>
      <c r="A1964" t="s">
        <v>143</v>
      </c>
      <c r="B1964" t="s">
        <v>27</v>
      </c>
      <c r="C1964" s="216">
        <v>38639</v>
      </c>
      <c r="D1964" s="216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>
      <c r="A1965" t="s">
        <v>143</v>
      </c>
      <c r="B1965" t="s">
        <v>27</v>
      </c>
      <c r="C1965" s="216">
        <v>38992</v>
      </c>
      <c r="D1965" s="216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>
      <c r="A1966" t="s">
        <v>143</v>
      </c>
      <c r="B1966" t="s">
        <v>27</v>
      </c>
      <c r="C1966" s="216">
        <v>38992</v>
      </c>
      <c r="D1966" s="216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>
      <c r="A1967" t="s">
        <v>143</v>
      </c>
      <c r="B1967" t="s">
        <v>27</v>
      </c>
      <c r="C1967" s="216">
        <v>38992</v>
      </c>
      <c r="D1967" s="216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>
      <c r="A1968" t="s">
        <v>143</v>
      </c>
      <c r="B1968" t="s">
        <v>27</v>
      </c>
      <c r="C1968" s="216">
        <v>38992</v>
      </c>
      <c r="D1968" s="216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>
      <c r="A1969" t="s">
        <v>143</v>
      </c>
      <c r="B1969" t="s">
        <v>27</v>
      </c>
      <c r="C1969" s="216">
        <v>38992</v>
      </c>
      <c r="D1969" s="216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>
      <c r="A1970" t="s">
        <v>143</v>
      </c>
      <c r="B1970" t="s">
        <v>27</v>
      </c>
      <c r="C1970" s="216">
        <v>38992</v>
      </c>
      <c r="D1970" s="216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>
      <c r="A1971" t="s">
        <v>143</v>
      </c>
      <c r="B1971" t="s">
        <v>27</v>
      </c>
      <c r="C1971" s="216">
        <v>38992</v>
      </c>
      <c r="D1971" s="216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>
      <c r="A1972" t="s">
        <v>143</v>
      </c>
      <c r="B1972" t="s">
        <v>27</v>
      </c>
      <c r="C1972" s="216">
        <v>38992</v>
      </c>
      <c r="D1972" s="216">
        <v>39259</v>
      </c>
      <c r="E1972">
        <v>2007</v>
      </c>
      <c r="F1972">
        <v>1</v>
      </c>
      <c r="G1972">
        <v>8</v>
      </c>
      <c r="H1972" t="s">
        <v>17</v>
      </c>
      <c r="I1972" s="129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>
      <c r="A1973" t="s">
        <v>143</v>
      </c>
      <c r="B1973" t="s">
        <v>27</v>
      </c>
      <c r="C1973" s="216">
        <v>38992</v>
      </c>
      <c r="D1973" s="216">
        <v>39259</v>
      </c>
      <c r="E1973">
        <v>2007</v>
      </c>
      <c r="F1973">
        <v>1</v>
      </c>
      <c r="G1973">
        <v>9</v>
      </c>
      <c r="H1973" t="s">
        <v>17</v>
      </c>
      <c r="I1973" s="129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>
      <c r="A1974" t="s">
        <v>143</v>
      </c>
      <c r="B1974" t="s">
        <v>27</v>
      </c>
      <c r="C1974" s="216">
        <v>38992</v>
      </c>
      <c r="D1974" s="216">
        <v>39259</v>
      </c>
      <c r="E1974">
        <v>2007</v>
      </c>
      <c r="F1974">
        <v>1</v>
      </c>
      <c r="G1974">
        <v>10</v>
      </c>
      <c r="H1974" t="s">
        <v>17</v>
      </c>
      <c r="I1974" s="129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>
      <c r="A1975" t="s">
        <v>143</v>
      </c>
      <c r="B1975" t="s">
        <v>27</v>
      </c>
      <c r="C1975" s="216">
        <v>38992</v>
      </c>
      <c r="D1975" s="216">
        <v>39259</v>
      </c>
      <c r="E1975">
        <v>2007</v>
      </c>
      <c r="F1975">
        <v>1</v>
      </c>
      <c r="G1975">
        <v>11</v>
      </c>
      <c r="H1975" t="s">
        <v>17</v>
      </c>
      <c r="I1975" s="129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>
      <c r="A1976" t="s">
        <v>143</v>
      </c>
      <c r="B1976" t="s">
        <v>27</v>
      </c>
      <c r="C1976" s="216">
        <v>38992</v>
      </c>
      <c r="D1976" s="216">
        <v>39259</v>
      </c>
      <c r="E1976">
        <v>2007</v>
      </c>
      <c r="F1976">
        <v>1</v>
      </c>
      <c r="G1976">
        <v>12</v>
      </c>
      <c r="H1976" t="s">
        <v>17</v>
      </c>
      <c r="I1976" s="129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>
      <c r="A1977" t="s">
        <v>143</v>
      </c>
      <c r="B1977" t="s">
        <v>27</v>
      </c>
      <c r="C1977" s="216">
        <v>38992</v>
      </c>
      <c r="D1977" s="216">
        <v>39259</v>
      </c>
      <c r="E1977">
        <v>2007</v>
      </c>
      <c r="F1977">
        <v>1</v>
      </c>
      <c r="G1977">
        <v>13</v>
      </c>
      <c r="H1977" t="s">
        <v>17</v>
      </c>
      <c r="I1977" s="129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>
      <c r="A1978" t="s">
        <v>143</v>
      </c>
      <c r="B1978" t="s">
        <v>27</v>
      </c>
      <c r="C1978" s="216">
        <v>38992</v>
      </c>
      <c r="D1978" s="216">
        <v>39259</v>
      </c>
      <c r="E1978">
        <v>2007</v>
      </c>
      <c r="F1978">
        <v>1</v>
      </c>
      <c r="G1978">
        <v>14</v>
      </c>
      <c r="H1978" t="s">
        <v>17</v>
      </c>
      <c r="I1978" s="129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>
      <c r="A1979" t="s">
        <v>143</v>
      </c>
      <c r="B1979" t="s">
        <v>27</v>
      </c>
      <c r="C1979" s="216">
        <v>38992</v>
      </c>
      <c r="D1979" s="216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>
      <c r="A1980" t="s">
        <v>143</v>
      </c>
      <c r="B1980" t="s">
        <v>27</v>
      </c>
      <c r="C1980" s="216">
        <v>38992</v>
      </c>
      <c r="D1980" s="216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>
      <c r="A1981" t="s">
        <v>143</v>
      </c>
      <c r="B1981" t="s">
        <v>27</v>
      </c>
      <c r="C1981" s="216">
        <v>38992</v>
      </c>
      <c r="D1981" s="216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>
      <c r="A1982" t="s">
        <v>143</v>
      </c>
      <c r="B1982" t="s">
        <v>27</v>
      </c>
      <c r="C1982" s="216">
        <v>38992</v>
      </c>
      <c r="D1982" s="216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>
      <c r="A1983" t="s">
        <v>143</v>
      </c>
      <c r="B1983" t="s">
        <v>27</v>
      </c>
      <c r="C1983" s="216">
        <v>38992</v>
      </c>
      <c r="D1983" s="216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>
      <c r="A1984" t="s">
        <v>143</v>
      </c>
      <c r="B1984" t="s">
        <v>27</v>
      </c>
      <c r="C1984" s="216">
        <v>38992</v>
      </c>
      <c r="D1984" s="216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>
      <c r="A1985" t="s">
        <v>143</v>
      </c>
      <c r="B1985" t="s">
        <v>27</v>
      </c>
      <c r="C1985" s="216">
        <v>38992</v>
      </c>
      <c r="D1985" s="216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>
      <c r="A1986" t="s">
        <v>143</v>
      </c>
      <c r="B1986" t="s">
        <v>27</v>
      </c>
      <c r="C1986" s="216">
        <v>38992</v>
      </c>
      <c r="D1986" s="216">
        <v>39259</v>
      </c>
      <c r="E1986">
        <v>2007</v>
      </c>
      <c r="F1986">
        <v>2</v>
      </c>
      <c r="G1986">
        <v>8</v>
      </c>
      <c r="H1986" t="s">
        <v>17</v>
      </c>
      <c r="I1986" s="129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>
      <c r="A1987" t="s">
        <v>143</v>
      </c>
      <c r="B1987" t="s">
        <v>27</v>
      </c>
      <c r="C1987" s="216">
        <v>38992</v>
      </c>
      <c r="D1987" s="216">
        <v>39259</v>
      </c>
      <c r="E1987">
        <v>2007</v>
      </c>
      <c r="F1987">
        <v>2</v>
      </c>
      <c r="G1987">
        <v>9</v>
      </c>
      <c r="H1987" t="s">
        <v>17</v>
      </c>
      <c r="I1987" s="129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>
      <c r="A1988" t="s">
        <v>143</v>
      </c>
      <c r="B1988" t="s">
        <v>27</v>
      </c>
      <c r="C1988" s="216">
        <v>38992</v>
      </c>
      <c r="D1988" s="216">
        <v>39259</v>
      </c>
      <c r="E1988">
        <v>2007</v>
      </c>
      <c r="F1988">
        <v>2</v>
      </c>
      <c r="G1988">
        <v>10</v>
      </c>
      <c r="H1988" t="s">
        <v>17</v>
      </c>
      <c r="I1988" s="129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>
      <c r="A1989" t="s">
        <v>143</v>
      </c>
      <c r="B1989" t="s">
        <v>27</v>
      </c>
      <c r="C1989" s="216">
        <v>38992</v>
      </c>
      <c r="D1989" s="216">
        <v>39259</v>
      </c>
      <c r="E1989">
        <v>2007</v>
      </c>
      <c r="F1989">
        <v>2</v>
      </c>
      <c r="G1989">
        <v>11</v>
      </c>
      <c r="H1989" t="s">
        <v>17</v>
      </c>
      <c r="I1989" s="129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>
      <c r="A1990" t="s">
        <v>143</v>
      </c>
      <c r="B1990" t="s">
        <v>27</v>
      </c>
      <c r="C1990" s="216">
        <v>38992</v>
      </c>
      <c r="D1990" s="216">
        <v>39259</v>
      </c>
      <c r="E1990">
        <v>2007</v>
      </c>
      <c r="F1990">
        <v>2</v>
      </c>
      <c r="G1990">
        <v>12</v>
      </c>
      <c r="H1990" t="s">
        <v>17</v>
      </c>
      <c r="I1990" s="129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>
      <c r="A1991" t="s">
        <v>143</v>
      </c>
      <c r="B1991" t="s">
        <v>27</v>
      </c>
      <c r="C1991" s="216">
        <v>38992</v>
      </c>
      <c r="D1991" s="216">
        <v>39259</v>
      </c>
      <c r="E1991">
        <v>2007</v>
      </c>
      <c r="F1991">
        <v>2</v>
      </c>
      <c r="G1991">
        <v>13</v>
      </c>
      <c r="H1991" t="s">
        <v>17</v>
      </c>
      <c r="I1991" s="129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>
      <c r="A1992" t="s">
        <v>143</v>
      </c>
      <c r="B1992" t="s">
        <v>27</v>
      </c>
      <c r="C1992" s="216">
        <v>38992</v>
      </c>
      <c r="D1992" s="216">
        <v>39259</v>
      </c>
      <c r="E1992">
        <v>2007</v>
      </c>
      <c r="F1992">
        <v>2</v>
      </c>
      <c r="G1992">
        <v>14</v>
      </c>
      <c r="H1992" t="s">
        <v>17</v>
      </c>
      <c r="I1992" s="129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>
      <c r="A1993" t="s">
        <v>143</v>
      </c>
      <c r="B1993" t="s">
        <v>27</v>
      </c>
      <c r="C1993" s="216">
        <v>38992</v>
      </c>
      <c r="D1993" s="216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>
      <c r="A1994" t="s">
        <v>143</v>
      </c>
      <c r="B1994" t="s">
        <v>27</v>
      </c>
      <c r="C1994" s="216">
        <v>38992</v>
      </c>
      <c r="D1994" s="216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>
      <c r="A1995" t="s">
        <v>143</v>
      </c>
      <c r="B1995" t="s">
        <v>27</v>
      </c>
      <c r="C1995" s="216">
        <v>38992</v>
      </c>
      <c r="D1995" s="216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>
      <c r="A1996" t="s">
        <v>143</v>
      </c>
      <c r="B1996" t="s">
        <v>27</v>
      </c>
      <c r="C1996" s="216">
        <v>38992</v>
      </c>
      <c r="D1996" s="216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>
      <c r="A1997" t="s">
        <v>143</v>
      </c>
      <c r="B1997" t="s">
        <v>27</v>
      </c>
      <c r="C1997" s="216">
        <v>38992</v>
      </c>
      <c r="D1997" s="216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>
      <c r="A1998" t="s">
        <v>143</v>
      </c>
      <c r="B1998" t="s">
        <v>27</v>
      </c>
      <c r="C1998" s="216">
        <v>38992</v>
      </c>
      <c r="D1998" s="216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>
      <c r="A1999" t="s">
        <v>143</v>
      </c>
      <c r="B1999" t="s">
        <v>27</v>
      </c>
      <c r="C1999" s="216">
        <v>38992</v>
      </c>
      <c r="D1999" s="216">
        <v>39259</v>
      </c>
      <c r="E1999">
        <v>2007</v>
      </c>
      <c r="F1999">
        <v>3</v>
      </c>
      <c r="G1999">
        <v>7</v>
      </c>
      <c r="H1999" t="s">
        <v>17</v>
      </c>
      <c r="I1999" s="129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>
      <c r="A2000" t="s">
        <v>143</v>
      </c>
      <c r="B2000" t="s">
        <v>27</v>
      </c>
      <c r="C2000" s="216">
        <v>38992</v>
      </c>
      <c r="D2000" s="216">
        <v>39259</v>
      </c>
      <c r="E2000">
        <v>2007</v>
      </c>
      <c r="F2000">
        <v>3</v>
      </c>
      <c r="G2000">
        <v>8</v>
      </c>
      <c r="H2000" t="s">
        <v>17</v>
      </c>
      <c r="I2000" s="129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>
      <c r="A2001" t="s">
        <v>143</v>
      </c>
      <c r="B2001" t="s">
        <v>27</v>
      </c>
      <c r="C2001" s="216">
        <v>38992</v>
      </c>
      <c r="D2001" s="216">
        <v>39259</v>
      </c>
      <c r="E2001">
        <v>2007</v>
      </c>
      <c r="F2001">
        <v>3</v>
      </c>
      <c r="G2001">
        <v>9</v>
      </c>
      <c r="H2001" t="s">
        <v>17</v>
      </c>
      <c r="I2001" s="129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>
      <c r="A2002" t="s">
        <v>143</v>
      </c>
      <c r="B2002" t="s">
        <v>27</v>
      </c>
      <c r="C2002" s="216">
        <v>38992</v>
      </c>
      <c r="D2002" s="216">
        <v>39259</v>
      </c>
      <c r="E2002">
        <v>2007</v>
      </c>
      <c r="F2002">
        <v>3</v>
      </c>
      <c r="G2002">
        <v>10</v>
      </c>
      <c r="H2002" t="s">
        <v>17</v>
      </c>
      <c r="I2002" s="129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>
      <c r="A2003" t="s">
        <v>143</v>
      </c>
      <c r="B2003" t="s">
        <v>27</v>
      </c>
      <c r="C2003" s="216">
        <v>38992</v>
      </c>
      <c r="D2003" s="216">
        <v>39259</v>
      </c>
      <c r="E2003">
        <v>2007</v>
      </c>
      <c r="F2003">
        <v>3</v>
      </c>
      <c r="G2003">
        <v>11</v>
      </c>
      <c r="H2003" t="s">
        <v>17</v>
      </c>
      <c r="I2003" s="129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>
      <c r="A2004" t="s">
        <v>143</v>
      </c>
      <c r="B2004" t="s">
        <v>27</v>
      </c>
      <c r="C2004" s="216">
        <v>38992</v>
      </c>
      <c r="D2004" s="216">
        <v>39259</v>
      </c>
      <c r="E2004">
        <v>2007</v>
      </c>
      <c r="F2004">
        <v>3</v>
      </c>
      <c r="G2004">
        <v>12</v>
      </c>
      <c r="H2004" t="s">
        <v>17</v>
      </c>
      <c r="I2004" s="129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>
      <c r="A2005" t="s">
        <v>143</v>
      </c>
      <c r="B2005" t="s">
        <v>27</v>
      </c>
      <c r="C2005" s="216">
        <v>38992</v>
      </c>
      <c r="D2005" s="216">
        <v>39259</v>
      </c>
      <c r="E2005">
        <v>2007</v>
      </c>
      <c r="F2005">
        <v>3</v>
      </c>
      <c r="G2005">
        <v>13</v>
      </c>
      <c r="H2005" t="s">
        <v>17</v>
      </c>
      <c r="I2005" s="129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>
      <c r="A2006" t="s">
        <v>143</v>
      </c>
      <c r="B2006" t="s">
        <v>27</v>
      </c>
      <c r="C2006" s="216">
        <v>38992</v>
      </c>
      <c r="D2006" s="216">
        <v>39259</v>
      </c>
      <c r="E2006">
        <v>2007</v>
      </c>
      <c r="F2006">
        <v>3</v>
      </c>
      <c r="G2006">
        <v>14</v>
      </c>
      <c r="H2006" t="s">
        <v>17</v>
      </c>
      <c r="I2006" s="129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>
      <c r="A2007" t="s">
        <v>143</v>
      </c>
      <c r="B2007" t="s">
        <v>27</v>
      </c>
      <c r="C2007" s="216">
        <v>38992</v>
      </c>
      <c r="D2007" s="216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>
      <c r="A2008" t="s">
        <v>143</v>
      </c>
      <c r="B2008" t="s">
        <v>27</v>
      </c>
      <c r="C2008" s="216">
        <v>38992</v>
      </c>
      <c r="D2008" s="216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>
      <c r="A2009" t="s">
        <v>143</v>
      </c>
      <c r="B2009" t="s">
        <v>27</v>
      </c>
      <c r="C2009" s="216">
        <v>38992</v>
      </c>
      <c r="D2009" s="216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>
      <c r="A2010" t="s">
        <v>143</v>
      </c>
      <c r="B2010" t="s">
        <v>27</v>
      </c>
      <c r="C2010" s="216">
        <v>38992</v>
      </c>
      <c r="D2010" s="216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>
      <c r="A2011" t="s">
        <v>143</v>
      </c>
      <c r="B2011" t="s">
        <v>27</v>
      </c>
      <c r="C2011" s="216">
        <v>38992</v>
      </c>
      <c r="D2011" s="216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>
      <c r="A2012" t="s">
        <v>143</v>
      </c>
      <c r="B2012" t="s">
        <v>27</v>
      </c>
      <c r="C2012" s="216">
        <v>38992</v>
      </c>
      <c r="D2012" s="216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>
      <c r="A2013" t="s">
        <v>143</v>
      </c>
      <c r="B2013" t="s">
        <v>27</v>
      </c>
      <c r="C2013" s="216">
        <v>38992</v>
      </c>
      <c r="D2013" s="216">
        <v>39259</v>
      </c>
      <c r="E2013">
        <v>2007</v>
      </c>
      <c r="F2013">
        <v>4</v>
      </c>
      <c r="G2013">
        <v>7</v>
      </c>
      <c r="H2013" t="s">
        <v>17</v>
      </c>
      <c r="I2013" s="129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>
      <c r="A2014" t="s">
        <v>143</v>
      </c>
      <c r="B2014" t="s">
        <v>27</v>
      </c>
      <c r="C2014" s="216">
        <v>38992</v>
      </c>
      <c r="D2014" s="216">
        <v>39259</v>
      </c>
      <c r="E2014">
        <v>2007</v>
      </c>
      <c r="F2014">
        <v>4</v>
      </c>
      <c r="G2014">
        <v>8</v>
      </c>
      <c r="H2014" t="s">
        <v>17</v>
      </c>
      <c r="I2014" s="129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>
      <c r="A2015" t="s">
        <v>143</v>
      </c>
      <c r="B2015" t="s">
        <v>27</v>
      </c>
      <c r="C2015" s="216">
        <v>38992</v>
      </c>
      <c r="D2015" s="216">
        <v>39259</v>
      </c>
      <c r="E2015">
        <v>2007</v>
      </c>
      <c r="F2015">
        <v>4</v>
      </c>
      <c r="G2015">
        <v>9</v>
      </c>
      <c r="H2015" t="s">
        <v>17</v>
      </c>
      <c r="I2015" s="129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>
      <c r="A2016" t="s">
        <v>143</v>
      </c>
      <c r="B2016" t="s">
        <v>27</v>
      </c>
      <c r="C2016" s="216">
        <v>38992</v>
      </c>
      <c r="D2016" s="216">
        <v>39259</v>
      </c>
      <c r="E2016">
        <v>2007</v>
      </c>
      <c r="F2016">
        <v>4</v>
      </c>
      <c r="G2016">
        <v>10</v>
      </c>
      <c r="H2016" t="s">
        <v>17</v>
      </c>
      <c r="I2016" s="129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>
      <c r="A2017" t="s">
        <v>143</v>
      </c>
      <c r="B2017" t="s">
        <v>27</v>
      </c>
      <c r="C2017" s="216">
        <v>38992</v>
      </c>
      <c r="D2017" s="216">
        <v>39259</v>
      </c>
      <c r="E2017">
        <v>2007</v>
      </c>
      <c r="F2017">
        <v>4</v>
      </c>
      <c r="G2017">
        <v>11</v>
      </c>
      <c r="H2017" t="s">
        <v>17</v>
      </c>
      <c r="I2017" s="129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>
      <c r="A2018" t="s">
        <v>143</v>
      </c>
      <c r="B2018" t="s">
        <v>27</v>
      </c>
      <c r="C2018" s="216">
        <v>38992</v>
      </c>
      <c r="D2018" s="216">
        <v>39259</v>
      </c>
      <c r="E2018">
        <v>2007</v>
      </c>
      <c r="F2018">
        <v>4</v>
      </c>
      <c r="G2018">
        <v>12</v>
      </c>
      <c r="H2018" t="s">
        <v>17</v>
      </c>
      <c r="I2018" s="129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>
      <c r="A2019" t="s">
        <v>143</v>
      </c>
      <c r="B2019" t="s">
        <v>27</v>
      </c>
      <c r="C2019" s="216">
        <v>38992</v>
      </c>
      <c r="D2019" s="216">
        <v>39259</v>
      </c>
      <c r="E2019">
        <v>2007</v>
      </c>
      <c r="F2019">
        <v>4</v>
      </c>
      <c r="G2019">
        <v>13</v>
      </c>
      <c r="H2019" t="s">
        <v>17</v>
      </c>
      <c r="I2019" s="129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>
      <c r="A2020" t="s">
        <v>143</v>
      </c>
      <c r="B2020" t="s">
        <v>27</v>
      </c>
      <c r="C2020" s="216">
        <v>38992</v>
      </c>
      <c r="D2020" s="216">
        <v>39259</v>
      </c>
      <c r="E2020">
        <v>2007</v>
      </c>
      <c r="F2020">
        <v>4</v>
      </c>
      <c r="G2020">
        <v>14</v>
      </c>
      <c r="H2020" t="s">
        <v>17</v>
      </c>
      <c r="I2020" s="129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>
      <c r="A2021" t="s">
        <v>143</v>
      </c>
      <c r="B2021" t="s">
        <v>27</v>
      </c>
      <c r="C2021" s="216">
        <v>39367</v>
      </c>
      <c r="D2021" s="216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>
      <c r="A2022" t="s">
        <v>143</v>
      </c>
      <c r="B2022" t="s">
        <v>27</v>
      </c>
      <c r="C2022" s="216">
        <v>39367</v>
      </c>
      <c r="D2022" s="216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>
      <c r="A2023" t="s">
        <v>143</v>
      </c>
      <c r="B2023" t="s">
        <v>27</v>
      </c>
      <c r="C2023" s="216">
        <v>39367</v>
      </c>
      <c r="D2023" s="216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>
      <c r="A2024" t="s">
        <v>143</v>
      </c>
      <c r="B2024" t="s">
        <v>27</v>
      </c>
      <c r="C2024" s="216">
        <v>39367</v>
      </c>
      <c r="D2024" s="216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>
      <c r="A2025" t="s">
        <v>143</v>
      </c>
      <c r="B2025" t="s">
        <v>27</v>
      </c>
      <c r="C2025" s="216">
        <v>39367</v>
      </c>
      <c r="D2025" s="216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>
      <c r="A2026" t="s">
        <v>143</v>
      </c>
      <c r="B2026" t="s">
        <v>27</v>
      </c>
      <c r="C2026" s="216">
        <v>39367</v>
      </c>
      <c r="D2026" s="216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>
      <c r="A2027" t="s">
        <v>143</v>
      </c>
      <c r="B2027" t="s">
        <v>27</v>
      </c>
      <c r="C2027" s="216">
        <v>39367</v>
      </c>
      <c r="D2027" s="216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>
      <c r="A2028" t="s">
        <v>143</v>
      </c>
      <c r="B2028" t="s">
        <v>27</v>
      </c>
      <c r="C2028" s="216">
        <v>39367</v>
      </c>
      <c r="D2028" s="216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>
      <c r="A2029" t="s">
        <v>143</v>
      </c>
      <c r="B2029" t="s">
        <v>27</v>
      </c>
      <c r="C2029" s="216">
        <v>39367</v>
      </c>
      <c r="D2029" s="216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>
      <c r="A2030" t="s">
        <v>143</v>
      </c>
      <c r="B2030" t="s">
        <v>27</v>
      </c>
      <c r="C2030" s="216">
        <v>39367</v>
      </c>
      <c r="D2030" s="216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>
      <c r="A2031" t="s">
        <v>143</v>
      </c>
      <c r="B2031" t="s">
        <v>27</v>
      </c>
      <c r="C2031" s="216">
        <v>39367</v>
      </c>
      <c r="D2031" s="216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>
      <c r="A2032" t="s">
        <v>143</v>
      </c>
      <c r="B2032" t="s">
        <v>27</v>
      </c>
      <c r="C2032" s="216">
        <v>39367</v>
      </c>
      <c r="D2032" s="216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>
      <c r="A2033" t="s">
        <v>143</v>
      </c>
      <c r="B2033" t="s">
        <v>27</v>
      </c>
      <c r="C2033" s="216">
        <v>39367</v>
      </c>
      <c r="D2033" s="216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>
      <c r="A2034" t="s">
        <v>143</v>
      </c>
      <c r="B2034" t="s">
        <v>27</v>
      </c>
      <c r="C2034" s="216">
        <v>39367</v>
      </c>
      <c r="D2034" s="216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>
      <c r="A2035" t="s">
        <v>143</v>
      </c>
      <c r="B2035" t="s">
        <v>27</v>
      </c>
      <c r="C2035" s="216">
        <v>39367</v>
      </c>
      <c r="D2035" s="216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>
      <c r="A2036" t="s">
        <v>143</v>
      </c>
      <c r="B2036" t="s">
        <v>27</v>
      </c>
      <c r="C2036" s="216">
        <v>39367</v>
      </c>
      <c r="D2036" s="216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>
      <c r="A2037" t="s">
        <v>143</v>
      </c>
      <c r="B2037" t="s">
        <v>27</v>
      </c>
      <c r="C2037" s="216">
        <v>39367</v>
      </c>
      <c r="D2037" s="216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>
      <c r="A2038" t="s">
        <v>143</v>
      </c>
      <c r="B2038" t="s">
        <v>27</v>
      </c>
      <c r="C2038" s="216">
        <v>39367</v>
      </c>
      <c r="D2038" s="216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>
      <c r="A2039" t="s">
        <v>143</v>
      </c>
      <c r="B2039" t="s">
        <v>27</v>
      </c>
      <c r="C2039" s="216">
        <v>39367</v>
      </c>
      <c r="D2039" s="216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>
      <c r="A2040" t="s">
        <v>143</v>
      </c>
      <c r="B2040" t="s">
        <v>27</v>
      </c>
      <c r="C2040" s="216">
        <v>39367</v>
      </c>
      <c r="D2040" s="216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>
      <c r="A2041" t="s">
        <v>143</v>
      </c>
      <c r="B2041" t="s">
        <v>27</v>
      </c>
      <c r="C2041" s="216">
        <v>39367</v>
      </c>
      <c r="D2041" s="216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>
      <c r="A2042" t="s">
        <v>143</v>
      </c>
      <c r="B2042" t="s">
        <v>27</v>
      </c>
      <c r="C2042" s="216">
        <v>39367</v>
      </c>
      <c r="D2042" s="216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>
      <c r="A2043" t="s">
        <v>143</v>
      </c>
      <c r="B2043" t="s">
        <v>27</v>
      </c>
      <c r="C2043" s="216">
        <v>39367</v>
      </c>
      <c r="D2043" s="216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>
      <c r="A2044" t="s">
        <v>143</v>
      </c>
      <c r="B2044" t="s">
        <v>27</v>
      </c>
      <c r="C2044" s="216">
        <v>39367</v>
      </c>
      <c r="D2044" s="216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>
      <c r="A2045" t="s">
        <v>143</v>
      </c>
      <c r="B2045" t="s">
        <v>27</v>
      </c>
      <c r="C2045" s="216">
        <v>39367</v>
      </c>
      <c r="D2045" s="216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>
      <c r="A2046" t="s">
        <v>143</v>
      </c>
      <c r="B2046" t="s">
        <v>27</v>
      </c>
      <c r="C2046" s="216">
        <v>39367</v>
      </c>
      <c r="D2046" s="216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>
      <c r="A2047" t="s">
        <v>143</v>
      </c>
      <c r="B2047" t="s">
        <v>27</v>
      </c>
      <c r="C2047" s="216">
        <v>39367</v>
      </c>
      <c r="D2047" s="216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>
      <c r="A2048" t="s">
        <v>143</v>
      </c>
      <c r="B2048" t="s">
        <v>27</v>
      </c>
      <c r="C2048" s="216">
        <v>39367</v>
      </c>
      <c r="D2048" s="216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>
      <c r="A2049" t="s">
        <v>143</v>
      </c>
      <c r="B2049" t="s">
        <v>27</v>
      </c>
      <c r="C2049" s="216">
        <v>39367</v>
      </c>
      <c r="D2049" s="216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>
      <c r="A2050" t="s">
        <v>143</v>
      </c>
      <c r="B2050" t="s">
        <v>27</v>
      </c>
      <c r="C2050" s="216">
        <v>39367</v>
      </c>
      <c r="D2050" s="216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>
      <c r="A2051" t="s">
        <v>143</v>
      </c>
      <c r="B2051" t="s">
        <v>27</v>
      </c>
      <c r="C2051" s="216">
        <v>39367</v>
      </c>
      <c r="D2051" s="216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>
      <c r="A2052" t="s">
        <v>143</v>
      </c>
      <c r="B2052" t="s">
        <v>27</v>
      </c>
      <c r="C2052" s="216">
        <v>39367</v>
      </c>
      <c r="D2052" s="216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>
      <c r="A2053" t="s">
        <v>143</v>
      </c>
      <c r="B2053" t="s">
        <v>27</v>
      </c>
      <c r="C2053" s="216">
        <v>39367</v>
      </c>
      <c r="D2053" s="216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>
      <c r="A2054" t="s">
        <v>143</v>
      </c>
      <c r="B2054" t="s">
        <v>27</v>
      </c>
      <c r="C2054" s="216">
        <v>39367</v>
      </c>
      <c r="D2054" s="216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>
      <c r="A2055" t="s">
        <v>143</v>
      </c>
      <c r="B2055" t="s">
        <v>27</v>
      </c>
      <c r="C2055" s="216">
        <v>39367</v>
      </c>
      <c r="D2055" s="216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>
      <c r="A2056" t="s">
        <v>143</v>
      </c>
      <c r="B2056" t="s">
        <v>27</v>
      </c>
      <c r="C2056" s="216">
        <v>39367</v>
      </c>
      <c r="D2056" s="216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>
      <c r="A2057" t="s">
        <v>143</v>
      </c>
      <c r="B2057" t="s">
        <v>27</v>
      </c>
      <c r="C2057" s="216">
        <v>39367</v>
      </c>
      <c r="D2057" s="216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>
      <c r="A2058" t="s">
        <v>143</v>
      </c>
      <c r="B2058" t="s">
        <v>27</v>
      </c>
      <c r="C2058" s="216">
        <v>39367</v>
      </c>
      <c r="D2058" s="216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>
      <c r="A2059" t="s">
        <v>143</v>
      </c>
      <c r="B2059" t="s">
        <v>27</v>
      </c>
      <c r="C2059" s="216">
        <v>39367</v>
      </c>
      <c r="D2059" s="216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>
      <c r="A2060" t="s">
        <v>143</v>
      </c>
      <c r="B2060" t="s">
        <v>27</v>
      </c>
      <c r="C2060" s="216">
        <v>39367</v>
      </c>
      <c r="D2060" s="216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>
      <c r="A2061" t="s">
        <v>143</v>
      </c>
      <c r="B2061" t="s">
        <v>27</v>
      </c>
      <c r="C2061" s="216">
        <v>39367</v>
      </c>
      <c r="D2061" s="216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>
      <c r="A2062" t="s">
        <v>143</v>
      </c>
      <c r="B2062" t="s">
        <v>27</v>
      </c>
      <c r="C2062" s="216">
        <v>39367</v>
      </c>
      <c r="D2062" s="216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>
      <c r="A2063" t="s">
        <v>143</v>
      </c>
      <c r="B2063" t="s">
        <v>27</v>
      </c>
      <c r="C2063" s="216">
        <v>39367</v>
      </c>
      <c r="D2063" s="216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>
      <c r="A2064" t="s">
        <v>143</v>
      </c>
      <c r="B2064" t="s">
        <v>27</v>
      </c>
      <c r="C2064" s="216">
        <v>39367</v>
      </c>
      <c r="D2064" s="216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>
      <c r="A2065" t="s">
        <v>143</v>
      </c>
      <c r="B2065" t="s">
        <v>27</v>
      </c>
      <c r="C2065" s="216">
        <v>39367</v>
      </c>
      <c r="D2065" s="216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>
      <c r="A2066" t="s">
        <v>143</v>
      </c>
      <c r="B2066" t="s">
        <v>27</v>
      </c>
      <c r="C2066" s="216">
        <v>39367</v>
      </c>
      <c r="D2066" s="216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>
      <c r="A2067" t="s">
        <v>143</v>
      </c>
      <c r="B2067" t="s">
        <v>27</v>
      </c>
      <c r="C2067" s="216">
        <v>39367</v>
      </c>
      <c r="D2067" s="216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>
      <c r="A2068" t="s">
        <v>143</v>
      </c>
      <c r="B2068" t="s">
        <v>27</v>
      </c>
      <c r="C2068" s="216">
        <v>39367</v>
      </c>
      <c r="D2068" s="216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>
      <c r="A2069" t="s">
        <v>143</v>
      </c>
      <c r="B2069" t="s">
        <v>27</v>
      </c>
      <c r="C2069" s="216">
        <v>39367</v>
      </c>
      <c r="D2069" s="216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>
      <c r="A2070" t="s">
        <v>143</v>
      </c>
      <c r="B2070" t="s">
        <v>27</v>
      </c>
      <c r="C2070" s="216">
        <v>39367</v>
      </c>
      <c r="D2070" s="216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>
      <c r="A2071" t="s">
        <v>143</v>
      </c>
      <c r="B2071" t="s">
        <v>27</v>
      </c>
      <c r="C2071" s="216">
        <v>39367</v>
      </c>
      <c r="D2071" s="216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>
      <c r="A2072" t="s">
        <v>143</v>
      </c>
      <c r="B2072" t="s">
        <v>27</v>
      </c>
      <c r="C2072" s="216">
        <v>39367</v>
      </c>
      <c r="D2072" s="216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>
      <c r="A2073" t="s">
        <v>143</v>
      </c>
      <c r="B2073" t="s">
        <v>27</v>
      </c>
      <c r="C2073" s="216">
        <v>39367</v>
      </c>
      <c r="D2073" s="216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>
      <c r="A2074" t="s">
        <v>143</v>
      </c>
      <c r="B2074" t="s">
        <v>27</v>
      </c>
      <c r="C2074" s="216">
        <v>39367</v>
      </c>
      <c r="D2074" s="216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>
      <c r="A2075" t="s">
        <v>143</v>
      </c>
      <c r="B2075" t="s">
        <v>27</v>
      </c>
      <c r="C2075" s="216">
        <v>39367</v>
      </c>
      <c r="D2075" s="216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>
      <c r="A2076" t="s">
        <v>143</v>
      </c>
      <c r="B2076" t="s">
        <v>27</v>
      </c>
      <c r="C2076" s="216">
        <v>39367</v>
      </c>
      <c r="D2076" s="216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>
      <c r="A2077" t="s">
        <v>143</v>
      </c>
      <c r="B2077" t="s">
        <v>134</v>
      </c>
      <c r="C2077" s="216">
        <v>39721</v>
      </c>
      <c r="D2077" s="216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 s="14">
        <v>0.25768666666666667</v>
      </c>
      <c r="AA2077" s="14">
        <v>115</v>
      </c>
      <c r="AB2077" s="14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>
      <c r="A2078" t="s">
        <v>143</v>
      </c>
      <c r="B2078" t="s">
        <v>134</v>
      </c>
      <c r="C2078" s="216">
        <v>39721</v>
      </c>
      <c r="D2078" s="216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 s="14">
        <v>0.21230333333333337</v>
      </c>
      <c r="AA2078" s="14">
        <v>115</v>
      </c>
      <c r="AB2078" s="14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>
      <c r="A2079" t="s">
        <v>143</v>
      </c>
      <c r="B2079" t="s">
        <v>134</v>
      </c>
      <c r="C2079" s="216">
        <v>39721</v>
      </c>
      <c r="D2079" s="216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 s="14">
        <v>0.35108333333333336</v>
      </c>
      <c r="AA2079" s="14">
        <v>115</v>
      </c>
      <c r="AB2079" s="14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>
      <c r="A2080" t="s">
        <v>143</v>
      </c>
      <c r="B2080" t="s">
        <v>134</v>
      </c>
      <c r="C2080" s="216">
        <v>39721</v>
      </c>
      <c r="D2080" s="216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 s="14">
        <v>0.29981333333333332</v>
      </c>
      <c r="AA2080" s="14">
        <v>115</v>
      </c>
      <c r="AB2080" s="14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>
      <c r="A2081" t="s">
        <v>143</v>
      </c>
      <c r="B2081" t="s">
        <v>134</v>
      </c>
      <c r="C2081" s="216">
        <v>39721</v>
      </c>
      <c r="D2081" s="216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 s="14">
        <v>0.39119333333333334</v>
      </c>
      <c r="AA2081" s="14">
        <v>115</v>
      </c>
      <c r="AB2081" s="14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>
      <c r="A2082" t="s">
        <v>143</v>
      </c>
      <c r="B2082" t="s">
        <v>134</v>
      </c>
      <c r="C2082" s="216">
        <v>39721</v>
      </c>
      <c r="D2082" s="216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 s="14">
        <v>0.44697333333333339</v>
      </c>
      <c r="AA2082" s="14">
        <v>115</v>
      </c>
      <c r="AB2082" s="14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>
      <c r="A2083" t="s">
        <v>143</v>
      </c>
      <c r="B2083" t="s">
        <v>134</v>
      </c>
      <c r="C2083" s="216">
        <v>39721</v>
      </c>
      <c r="D2083" s="216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 s="14">
        <v>0.5107033333333334</v>
      </c>
      <c r="AA2083" s="14">
        <v>115</v>
      </c>
      <c r="AB2083" s="14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>
      <c r="A2084" t="s">
        <v>143</v>
      </c>
      <c r="B2084" t="s">
        <v>134</v>
      </c>
      <c r="C2084" s="216">
        <v>39721</v>
      </c>
      <c r="D2084" s="216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>
      <c r="A2085" t="s">
        <v>143</v>
      </c>
      <c r="B2085" t="s">
        <v>134</v>
      </c>
      <c r="C2085" s="216">
        <v>39721</v>
      </c>
      <c r="D2085" s="216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>
      <c r="A2086" t="s">
        <v>143</v>
      </c>
      <c r="B2086" t="s">
        <v>134</v>
      </c>
      <c r="C2086" s="216">
        <v>39721</v>
      </c>
      <c r="D2086" s="216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>
      <c r="A2087" t="s">
        <v>143</v>
      </c>
      <c r="B2087" t="s">
        <v>134</v>
      </c>
      <c r="C2087" s="216">
        <v>39721</v>
      </c>
      <c r="D2087" s="216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>
      <c r="A2088" t="s">
        <v>143</v>
      </c>
      <c r="B2088" t="s">
        <v>134</v>
      </c>
      <c r="C2088" s="216">
        <v>39721</v>
      </c>
      <c r="D2088" s="216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>
      <c r="A2089" t="s">
        <v>143</v>
      </c>
      <c r="B2089" t="s">
        <v>134</v>
      </c>
      <c r="C2089" s="216">
        <v>39721</v>
      </c>
      <c r="D2089" s="216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>
      <c r="A2090" t="s">
        <v>143</v>
      </c>
      <c r="B2090" t="s">
        <v>134</v>
      </c>
      <c r="C2090" s="216">
        <v>39721</v>
      </c>
      <c r="D2090" s="216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>
      <c r="A2091" t="s">
        <v>143</v>
      </c>
      <c r="B2091" t="s">
        <v>134</v>
      </c>
      <c r="C2091" s="216">
        <v>39721</v>
      </c>
      <c r="D2091" s="216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 s="14">
        <v>0.25581999999999999</v>
      </c>
      <c r="AA2091" s="14">
        <v>115</v>
      </c>
      <c r="AB2091" s="14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>
      <c r="A2092" t="s">
        <v>143</v>
      </c>
      <c r="B2092" t="s">
        <v>134</v>
      </c>
      <c r="C2092" s="216">
        <v>39721</v>
      </c>
      <c r="D2092" s="216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 s="14">
        <v>0.28182333333333331</v>
      </c>
      <c r="AA2092" s="14">
        <v>115</v>
      </c>
      <c r="AB2092" s="14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>
      <c r="A2093" t="s">
        <v>143</v>
      </c>
      <c r="B2093" t="s">
        <v>134</v>
      </c>
      <c r="C2093" s="216">
        <v>39721</v>
      </c>
      <c r="D2093" s="216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 s="14">
        <v>0.33029333333333333</v>
      </c>
      <c r="AA2093" s="14">
        <v>115</v>
      </c>
      <c r="AB2093" s="14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>
      <c r="A2094" t="s">
        <v>143</v>
      </c>
      <c r="B2094" t="s">
        <v>134</v>
      </c>
      <c r="C2094" s="216">
        <v>39721</v>
      </c>
      <c r="D2094" s="216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 s="14">
        <v>0.30519666666666662</v>
      </c>
      <c r="AA2094" s="14">
        <v>115</v>
      </c>
      <c r="AB2094" s="1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>
      <c r="A2095" t="s">
        <v>143</v>
      </c>
      <c r="B2095" t="s">
        <v>134</v>
      </c>
      <c r="C2095" s="216">
        <v>39721</v>
      </c>
      <c r="D2095" s="216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 s="14">
        <v>0.50812333333333326</v>
      </c>
      <c r="AA2095" s="14">
        <v>115</v>
      </c>
      <c r="AB2095" s="14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>
      <c r="A2096" t="s">
        <v>143</v>
      </c>
      <c r="B2096" t="s">
        <v>134</v>
      </c>
      <c r="C2096" s="216">
        <v>39721</v>
      </c>
      <c r="D2096" s="216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 s="14">
        <v>0.56611666666666671</v>
      </c>
      <c r="AA2096" s="14">
        <v>115</v>
      </c>
      <c r="AB2096" s="14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>
      <c r="A2097" t="s">
        <v>143</v>
      </c>
      <c r="B2097" t="s">
        <v>134</v>
      </c>
      <c r="C2097" s="216">
        <v>39721</v>
      </c>
      <c r="D2097" s="216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 s="14">
        <v>0.74867333333333319</v>
      </c>
      <c r="AA2097" s="14">
        <v>115</v>
      </c>
      <c r="AB2097" s="14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>
      <c r="A2098" t="s">
        <v>143</v>
      </c>
      <c r="B2098" t="s">
        <v>134</v>
      </c>
      <c r="C2098" s="216">
        <v>39721</v>
      </c>
      <c r="D2098" s="216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>
      <c r="A2099" t="s">
        <v>143</v>
      </c>
      <c r="B2099" t="s">
        <v>134</v>
      </c>
      <c r="C2099" s="216">
        <v>39721</v>
      </c>
      <c r="D2099" s="216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>
      <c r="A2100" t="s">
        <v>143</v>
      </c>
      <c r="B2100" t="s">
        <v>134</v>
      </c>
      <c r="C2100" s="216">
        <v>39721</v>
      </c>
      <c r="D2100" s="216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>
      <c r="A2101" t="s">
        <v>143</v>
      </c>
      <c r="B2101" t="s">
        <v>134</v>
      </c>
      <c r="C2101" s="216">
        <v>39721</v>
      </c>
      <c r="D2101" s="216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>
      <c r="A2102" t="s">
        <v>143</v>
      </c>
      <c r="B2102" t="s">
        <v>134</v>
      </c>
      <c r="C2102" s="216">
        <v>39721</v>
      </c>
      <c r="D2102" s="216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>
      <c r="A2103" t="s">
        <v>143</v>
      </c>
      <c r="B2103" t="s">
        <v>134</v>
      </c>
      <c r="C2103" s="216">
        <v>39721</v>
      </c>
      <c r="D2103" s="216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>
      <c r="A2104" t="s">
        <v>143</v>
      </c>
      <c r="B2104" t="s">
        <v>134</v>
      </c>
      <c r="C2104" s="216">
        <v>39721</v>
      </c>
      <c r="D2104" s="216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>
      <c r="A2105" t="s">
        <v>143</v>
      </c>
      <c r="B2105" t="s">
        <v>134</v>
      </c>
      <c r="C2105" s="216">
        <v>39721</v>
      </c>
      <c r="D2105" s="216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 s="14">
        <v>0.26873999999999998</v>
      </c>
      <c r="AA2105" s="14">
        <v>115</v>
      </c>
      <c r="AB2105" s="14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>
      <c r="A2106" t="s">
        <v>143</v>
      </c>
      <c r="B2106" t="s">
        <v>134</v>
      </c>
      <c r="C2106" s="216">
        <v>39721</v>
      </c>
      <c r="D2106" s="216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 s="14">
        <v>0.25223000000000001</v>
      </c>
      <c r="AA2106" s="14">
        <v>115</v>
      </c>
      <c r="AB2106" s="14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>
      <c r="A2107" t="s">
        <v>143</v>
      </c>
      <c r="B2107" t="s">
        <v>134</v>
      </c>
      <c r="C2107" s="216">
        <v>39721</v>
      </c>
      <c r="D2107" s="216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 s="14">
        <v>0.39688666666666667</v>
      </c>
      <c r="AA2107" s="14">
        <v>115</v>
      </c>
      <c r="AB2107" s="14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>
      <c r="A2108" t="s">
        <v>143</v>
      </c>
      <c r="B2108" t="s">
        <v>134</v>
      </c>
      <c r="C2108" s="216">
        <v>39721</v>
      </c>
      <c r="D2108" s="216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 s="14">
        <v>0.42418666666666666</v>
      </c>
      <c r="AA2108" s="14">
        <v>115</v>
      </c>
      <c r="AB2108" s="14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>
      <c r="A2109" t="s">
        <v>143</v>
      </c>
      <c r="B2109" t="s">
        <v>134</v>
      </c>
      <c r="C2109" s="216">
        <v>39721</v>
      </c>
      <c r="D2109" s="216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 s="14">
        <v>0.55742333333333338</v>
      </c>
      <c r="AA2109" s="14">
        <v>115</v>
      </c>
      <c r="AB2109" s="14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>
      <c r="A2110" t="s">
        <v>143</v>
      </c>
      <c r="B2110" t="s">
        <v>134</v>
      </c>
      <c r="C2110" s="216">
        <v>39721</v>
      </c>
      <c r="D2110" s="216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 s="14">
        <v>0.57656999999999992</v>
      </c>
      <c r="AA2110" s="14">
        <v>115</v>
      </c>
      <c r="AB2110" s="14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>
      <c r="A2111" t="s">
        <v>143</v>
      </c>
      <c r="B2111" t="s">
        <v>134</v>
      </c>
      <c r="C2111" s="216">
        <v>39721</v>
      </c>
      <c r="D2111" s="216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 s="14">
        <v>0.6078933333333334</v>
      </c>
      <c r="AA2111" s="14">
        <v>115</v>
      </c>
      <c r="AB2111" s="14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>
      <c r="A2112" t="s">
        <v>143</v>
      </c>
      <c r="B2112" t="s">
        <v>134</v>
      </c>
      <c r="C2112" s="216">
        <v>39721</v>
      </c>
      <c r="D2112" s="216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>
      <c r="A2113" t="s">
        <v>143</v>
      </c>
      <c r="B2113" t="s">
        <v>134</v>
      </c>
      <c r="C2113" s="216">
        <v>39721</v>
      </c>
      <c r="D2113" s="216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>
      <c r="A2114" t="s">
        <v>143</v>
      </c>
      <c r="B2114" t="s">
        <v>134</v>
      </c>
      <c r="C2114" s="216">
        <v>39721</v>
      </c>
      <c r="D2114" s="216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>
      <c r="A2115" t="s">
        <v>143</v>
      </c>
      <c r="B2115" t="s">
        <v>134</v>
      </c>
      <c r="C2115" s="216">
        <v>39721</v>
      </c>
      <c r="D2115" s="216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>
      <c r="A2116" t="s">
        <v>143</v>
      </c>
      <c r="B2116" t="s">
        <v>134</v>
      </c>
      <c r="C2116" s="216">
        <v>39721</v>
      </c>
      <c r="D2116" s="216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>
      <c r="A2117" t="s">
        <v>143</v>
      </c>
      <c r="B2117" t="s">
        <v>134</v>
      </c>
      <c r="C2117" s="216">
        <v>39721</v>
      </c>
      <c r="D2117" s="216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>
      <c r="A2118" t="s">
        <v>143</v>
      </c>
      <c r="B2118" t="s">
        <v>134</v>
      </c>
      <c r="C2118" s="216">
        <v>39721</v>
      </c>
      <c r="D2118" s="216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>
      <c r="A2119" t="s">
        <v>143</v>
      </c>
      <c r="B2119" t="s">
        <v>134</v>
      </c>
      <c r="C2119" s="216">
        <v>39721</v>
      </c>
      <c r="D2119" s="216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 s="14">
        <v>0.29823</v>
      </c>
      <c r="AA2119" s="14">
        <v>115</v>
      </c>
      <c r="AB2119" s="14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>
      <c r="A2120" t="s">
        <v>143</v>
      </c>
      <c r="B2120" t="s">
        <v>134</v>
      </c>
      <c r="C2120" s="216">
        <v>39721</v>
      </c>
      <c r="D2120" s="216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 s="14">
        <v>0.27301999999999998</v>
      </c>
      <c r="AA2120" s="14">
        <v>115</v>
      </c>
      <c r="AB2120" s="14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>
      <c r="A2121" t="s">
        <v>143</v>
      </c>
      <c r="B2121" t="s">
        <v>134</v>
      </c>
      <c r="C2121" s="216">
        <v>39721</v>
      </c>
      <c r="D2121" s="216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 s="14">
        <v>0.29582666666666668</v>
      </c>
      <c r="AA2121" s="14">
        <v>115</v>
      </c>
      <c r="AB2121" s="14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>
      <c r="A2122" t="s">
        <v>143</v>
      </c>
      <c r="B2122" t="s">
        <v>134</v>
      </c>
      <c r="C2122" s="216">
        <v>39721</v>
      </c>
      <c r="D2122" s="216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 s="14">
        <v>0.38660333333333335</v>
      </c>
      <c r="AA2122" s="14">
        <v>115</v>
      </c>
      <c r="AB2122" s="14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>
      <c r="A2123" t="s">
        <v>143</v>
      </c>
      <c r="B2123" t="s">
        <v>134</v>
      </c>
      <c r="C2123" s="216">
        <v>39721</v>
      </c>
      <c r="D2123" s="216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 s="14">
        <v>0.53960666666666668</v>
      </c>
      <c r="AA2123" s="14">
        <v>115</v>
      </c>
      <c r="AB2123" s="14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>
      <c r="A2124" t="s">
        <v>143</v>
      </c>
      <c r="B2124" t="s">
        <v>134</v>
      </c>
      <c r="C2124" s="216">
        <v>39721</v>
      </c>
      <c r="D2124" s="216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 s="14">
        <v>0.59419333333333324</v>
      </c>
      <c r="AA2124" s="14">
        <v>115</v>
      </c>
      <c r="AB2124" s="1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>
      <c r="A2125" t="s">
        <v>143</v>
      </c>
      <c r="B2125" t="s">
        <v>134</v>
      </c>
      <c r="C2125" s="216">
        <v>39721</v>
      </c>
      <c r="D2125" s="216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 s="14">
        <v>0.59177333333333337</v>
      </c>
      <c r="AA2125" s="14">
        <v>115</v>
      </c>
      <c r="AB2125" s="14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>
      <c r="A2126" t="s">
        <v>143</v>
      </c>
      <c r="B2126" t="s">
        <v>134</v>
      </c>
      <c r="C2126" s="216">
        <v>39721</v>
      </c>
      <c r="D2126" s="216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43" t="s">
        <v>17</v>
      </c>
      <c r="AC2126" s="143" t="s">
        <v>17</v>
      </c>
      <c r="AD2126" s="14" t="s">
        <v>17</v>
      </c>
      <c r="AE2126" s="14" t="s">
        <v>17</v>
      </c>
    </row>
    <row r="2127" spans="1:31">
      <c r="A2127" t="s">
        <v>143</v>
      </c>
      <c r="B2127" t="s">
        <v>134</v>
      </c>
      <c r="C2127" s="216">
        <v>39721</v>
      </c>
      <c r="D2127" s="216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43" t="s">
        <v>17</v>
      </c>
      <c r="AC2127" s="143" t="s">
        <v>17</v>
      </c>
      <c r="AD2127" s="14" t="s">
        <v>17</v>
      </c>
      <c r="AE2127" s="14" t="s">
        <v>17</v>
      </c>
    </row>
    <row r="2128" spans="1:31">
      <c r="A2128" t="s">
        <v>143</v>
      </c>
      <c r="B2128" t="s">
        <v>134</v>
      </c>
      <c r="C2128" s="216">
        <v>39721</v>
      </c>
      <c r="D2128" s="216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43" t="s">
        <v>17</v>
      </c>
      <c r="AC2128" s="143" t="s">
        <v>17</v>
      </c>
      <c r="AD2128" s="14" t="s">
        <v>17</v>
      </c>
      <c r="AE2128" s="14" t="s">
        <v>17</v>
      </c>
    </row>
    <row r="2129" spans="1:32">
      <c r="A2129" t="s">
        <v>143</v>
      </c>
      <c r="B2129" t="s">
        <v>134</v>
      </c>
      <c r="C2129" s="216">
        <v>39721</v>
      </c>
      <c r="D2129" s="216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43" t="s">
        <v>17</v>
      </c>
      <c r="AC2129" s="143" t="s">
        <v>17</v>
      </c>
      <c r="AD2129" s="14" t="s">
        <v>17</v>
      </c>
      <c r="AE2129" s="14" t="s">
        <v>17</v>
      </c>
    </row>
    <row r="2130" spans="1:32">
      <c r="A2130" t="s">
        <v>143</v>
      </c>
      <c r="B2130" t="s">
        <v>134</v>
      </c>
      <c r="C2130" s="216">
        <v>39721</v>
      </c>
      <c r="D2130" s="216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43" t="s">
        <v>17</v>
      </c>
      <c r="AC2130" s="143" t="s">
        <v>17</v>
      </c>
      <c r="AD2130" s="14" t="s">
        <v>17</v>
      </c>
      <c r="AE2130" s="14" t="s">
        <v>17</v>
      </c>
    </row>
    <row r="2131" spans="1:32">
      <c r="A2131" t="s">
        <v>143</v>
      </c>
      <c r="B2131" t="s">
        <v>134</v>
      </c>
      <c r="C2131" s="216">
        <v>39721</v>
      </c>
      <c r="D2131" s="216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43" t="s">
        <v>17</v>
      </c>
      <c r="AC2131" s="143" t="s">
        <v>17</v>
      </c>
      <c r="AD2131" s="14" t="s">
        <v>17</v>
      </c>
      <c r="AE2131" s="14" t="s">
        <v>17</v>
      </c>
    </row>
    <row r="2132" spans="1:32">
      <c r="A2132" t="s">
        <v>143</v>
      </c>
      <c r="B2132" t="s">
        <v>134</v>
      </c>
      <c r="C2132" s="216">
        <v>39721</v>
      </c>
      <c r="D2132" s="216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43" t="s">
        <v>17</v>
      </c>
      <c r="AC2132" s="143" t="s">
        <v>17</v>
      </c>
      <c r="AD2132" s="14" t="s">
        <v>17</v>
      </c>
      <c r="AE2132" s="14" t="s">
        <v>17</v>
      </c>
    </row>
    <row r="2133" spans="1:32">
      <c r="A2133" t="s">
        <v>143</v>
      </c>
      <c r="B2133" t="s">
        <v>149</v>
      </c>
      <c r="C2133" s="217">
        <v>40093</v>
      </c>
      <c r="D2133" s="217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58">
        <v>6.1400000000000006</v>
      </c>
      <c r="M2133" s="14" t="s">
        <v>17</v>
      </c>
      <c r="N2133" s="158">
        <v>40.407749999999993</v>
      </c>
      <c r="O2133" s="160">
        <v>589.28399999999999</v>
      </c>
      <c r="P2133" s="158">
        <v>7.757E-2</v>
      </c>
      <c r="Q2133" s="158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43" t="s">
        <v>17</v>
      </c>
      <c r="AC2133" s="143" t="s">
        <v>17</v>
      </c>
      <c r="AD2133" s="14">
        <f t="shared" si="9"/>
        <v>3.6165340909090908E-3</v>
      </c>
      <c r="AE2133" s="14" t="s">
        <v>17</v>
      </c>
      <c r="AF2133" t="s">
        <v>153</v>
      </c>
    </row>
    <row r="2134" spans="1:32">
      <c r="A2134" t="s">
        <v>143</v>
      </c>
      <c r="B2134" t="s">
        <v>149</v>
      </c>
      <c r="C2134" s="217">
        <v>40093</v>
      </c>
      <c r="D2134" s="217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58">
        <v>6.2149999999999999</v>
      </c>
      <c r="M2134" s="14" t="s">
        <v>17</v>
      </c>
      <c r="N2134" s="158">
        <v>48.072749999999985</v>
      </c>
      <c r="O2134" s="160">
        <v>864.61900000000003</v>
      </c>
      <c r="P2134" s="158">
        <v>7.0870000000000002E-2</v>
      </c>
      <c r="Q2134" s="158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43" t="s">
        <v>17</v>
      </c>
      <c r="AC2134" s="143" t="s">
        <v>17</v>
      </c>
      <c r="AD2134" s="14">
        <f t="shared" si="9"/>
        <v>3.0914204545454543E-3</v>
      </c>
      <c r="AE2134" s="14" t="s">
        <v>17</v>
      </c>
    </row>
    <row r="2135" spans="1:32">
      <c r="A2135" t="s">
        <v>143</v>
      </c>
      <c r="B2135" t="s">
        <v>149</v>
      </c>
      <c r="C2135" s="217">
        <v>40093</v>
      </c>
      <c r="D2135" s="217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58">
        <v>6.04</v>
      </c>
      <c r="M2135" s="14" t="s">
        <v>17</v>
      </c>
      <c r="N2135" s="158">
        <v>63.019499999999987</v>
      </c>
      <c r="O2135" s="160">
        <v>806.28899999999999</v>
      </c>
      <c r="P2135" s="158">
        <v>7.0370000000000002E-2</v>
      </c>
      <c r="Q2135" s="158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43" t="s">
        <v>17</v>
      </c>
      <c r="AC2135" s="143" t="s">
        <v>17</v>
      </c>
      <c r="AD2135" s="14">
        <f t="shared" si="9"/>
        <v>4.3025568181818182E-3</v>
      </c>
      <c r="AE2135" s="14" t="s">
        <v>17</v>
      </c>
    </row>
    <row r="2136" spans="1:32">
      <c r="A2136" t="s">
        <v>143</v>
      </c>
      <c r="B2136" t="s">
        <v>149</v>
      </c>
      <c r="C2136" s="217">
        <v>40093</v>
      </c>
      <c r="D2136" s="217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58">
        <v>6.24</v>
      </c>
      <c r="M2136" s="14" t="s">
        <v>17</v>
      </c>
      <c r="N2136" s="158">
        <v>45.389999999999986</v>
      </c>
      <c r="O2136" s="160">
        <v>709.49099999999999</v>
      </c>
      <c r="P2136" s="158">
        <v>6.4159999999999995E-2</v>
      </c>
      <c r="Q2136" s="158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43" t="s">
        <v>17</v>
      </c>
      <c r="AC2136" s="143" t="s">
        <v>17</v>
      </c>
      <c r="AD2136" s="14">
        <f t="shared" si="9"/>
        <v>4.7721590909090908E-3</v>
      </c>
      <c r="AE2136" s="14" t="s">
        <v>17</v>
      </c>
    </row>
    <row r="2137" spans="1:32">
      <c r="A2137" t="s">
        <v>143</v>
      </c>
      <c r="B2137" t="s">
        <v>149</v>
      </c>
      <c r="C2137" s="217">
        <v>40093</v>
      </c>
      <c r="D2137" s="217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58">
        <v>5.6850000000000005</v>
      </c>
      <c r="M2137" s="14" t="s">
        <v>17</v>
      </c>
      <c r="N2137" s="158">
        <v>64.004999999999981</v>
      </c>
      <c r="O2137" s="160">
        <v>743.89800000000002</v>
      </c>
      <c r="P2137" s="158">
        <v>8.0750000000000002E-2</v>
      </c>
      <c r="Q2137" s="158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43" t="s">
        <v>17</v>
      </c>
      <c r="AC2137" s="143" t="s">
        <v>17</v>
      </c>
      <c r="AD2137" s="14">
        <f t="shared" si="9"/>
        <v>6.2963068181818181E-3</v>
      </c>
      <c r="AE2137" s="14" t="s">
        <v>17</v>
      </c>
    </row>
    <row r="2138" spans="1:32">
      <c r="A2138" t="s">
        <v>143</v>
      </c>
      <c r="B2138" t="s">
        <v>149</v>
      </c>
      <c r="C2138" s="217">
        <v>40093</v>
      </c>
      <c r="D2138" s="217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58">
        <v>5.7850000000000001</v>
      </c>
      <c r="M2138" s="14" t="s">
        <v>17</v>
      </c>
      <c r="N2138" s="158">
        <v>41.940749999999994</v>
      </c>
      <c r="O2138" s="160">
        <v>810.64800000000002</v>
      </c>
      <c r="P2138" s="158">
        <v>7.9100000000000004E-2</v>
      </c>
      <c r="Q2138" s="158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43" t="s">
        <v>17</v>
      </c>
      <c r="AC2138" s="143" t="s">
        <v>17</v>
      </c>
      <c r="AD2138" s="14">
        <f t="shared" si="9"/>
        <v>7.0630113636363642E-3</v>
      </c>
      <c r="AE2138" s="14" t="s">
        <v>17</v>
      </c>
    </row>
    <row r="2139" spans="1:32">
      <c r="A2139" t="s">
        <v>143</v>
      </c>
      <c r="B2139" t="s">
        <v>149</v>
      </c>
      <c r="C2139" s="217">
        <v>40093</v>
      </c>
      <c r="D2139" s="217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58">
        <v>5.5250000000000004</v>
      </c>
      <c r="M2139" s="14" t="s">
        <v>17</v>
      </c>
      <c r="N2139" s="158">
        <v>71.505750000000006</v>
      </c>
      <c r="O2139" s="160">
        <v>827.36199999999997</v>
      </c>
      <c r="P2139" s="158">
        <v>9.0529999999999999E-2</v>
      </c>
      <c r="Q2139" s="158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43" t="s">
        <v>17</v>
      </c>
      <c r="AC2139" s="143" t="s">
        <v>17</v>
      </c>
      <c r="AD2139" s="14">
        <f t="shared" si="9"/>
        <v>8.3252272727272741E-3</v>
      </c>
      <c r="AE2139" s="14" t="s">
        <v>17</v>
      </c>
    </row>
    <row r="2140" spans="1:32">
      <c r="A2140" t="s">
        <v>143</v>
      </c>
      <c r="B2140" t="s">
        <v>149</v>
      </c>
      <c r="C2140" s="217">
        <v>40093</v>
      </c>
      <c r="D2140" s="217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Z2140" s="14" t="s">
        <v>17</v>
      </c>
      <c r="AA2140" s="14" t="s">
        <v>17</v>
      </c>
      <c r="AB2140" s="143" t="s">
        <v>17</v>
      </c>
      <c r="AC2140" s="143" t="s">
        <v>17</v>
      </c>
      <c r="AD2140" s="14" t="s">
        <v>17</v>
      </c>
      <c r="AE2140" s="14" t="s">
        <v>17</v>
      </c>
    </row>
    <row r="2141" spans="1:32">
      <c r="A2141" t="s">
        <v>143</v>
      </c>
      <c r="B2141" t="s">
        <v>149</v>
      </c>
      <c r="C2141" s="217">
        <v>40093</v>
      </c>
      <c r="D2141" s="217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Z2141" s="14" t="s">
        <v>17</v>
      </c>
      <c r="AA2141" s="14" t="s">
        <v>17</v>
      </c>
      <c r="AB2141" s="143" t="s">
        <v>17</v>
      </c>
      <c r="AC2141" s="143" t="s">
        <v>17</v>
      </c>
      <c r="AD2141" s="14" t="s">
        <v>17</v>
      </c>
      <c r="AE2141" s="14" t="s">
        <v>17</v>
      </c>
    </row>
    <row r="2142" spans="1:32">
      <c r="A2142" t="s">
        <v>143</v>
      </c>
      <c r="B2142" t="s">
        <v>149</v>
      </c>
      <c r="C2142" s="217">
        <v>40093</v>
      </c>
      <c r="D2142" s="217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Z2142" s="14" t="s">
        <v>17</v>
      </c>
      <c r="AA2142" s="14" t="s">
        <v>17</v>
      </c>
      <c r="AB2142" s="143" t="s">
        <v>17</v>
      </c>
      <c r="AC2142" s="143" t="s">
        <v>17</v>
      </c>
      <c r="AD2142" s="14" t="s">
        <v>17</v>
      </c>
      <c r="AE2142" s="14" t="s">
        <v>17</v>
      </c>
    </row>
    <row r="2143" spans="1:32">
      <c r="A2143" t="s">
        <v>143</v>
      </c>
      <c r="B2143" t="s">
        <v>149</v>
      </c>
      <c r="C2143" s="217">
        <v>40093</v>
      </c>
      <c r="D2143" s="217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Z2143" s="14" t="s">
        <v>17</v>
      </c>
      <c r="AA2143" s="14" t="s">
        <v>17</v>
      </c>
      <c r="AB2143" s="143" t="s">
        <v>17</v>
      </c>
      <c r="AC2143" s="143" t="s">
        <v>17</v>
      </c>
      <c r="AD2143" s="14" t="s">
        <v>17</v>
      </c>
      <c r="AE2143" s="14" t="s">
        <v>17</v>
      </c>
    </row>
    <row r="2144" spans="1:32">
      <c r="A2144" t="s">
        <v>143</v>
      </c>
      <c r="B2144" t="s">
        <v>149</v>
      </c>
      <c r="C2144" s="217">
        <v>40093</v>
      </c>
      <c r="D2144" s="217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Z2144" s="14" t="s">
        <v>17</v>
      </c>
      <c r="AA2144" s="14" t="s">
        <v>17</v>
      </c>
      <c r="AB2144" s="143" t="s">
        <v>17</v>
      </c>
      <c r="AC2144" s="143" t="s">
        <v>17</v>
      </c>
      <c r="AD2144" s="14" t="s">
        <v>17</v>
      </c>
      <c r="AE2144" s="14" t="s">
        <v>17</v>
      </c>
    </row>
    <row r="2145" spans="1:31">
      <c r="A2145" t="s">
        <v>143</v>
      </c>
      <c r="B2145" t="s">
        <v>149</v>
      </c>
      <c r="C2145" s="217">
        <v>40093</v>
      </c>
      <c r="D2145" s="217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Z2145" s="14" t="s">
        <v>17</v>
      </c>
      <c r="AA2145" s="14" t="s">
        <v>17</v>
      </c>
      <c r="AB2145" s="143" t="s">
        <v>17</v>
      </c>
      <c r="AC2145" s="143" t="s">
        <v>17</v>
      </c>
      <c r="AD2145" s="14" t="s">
        <v>17</v>
      </c>
      <c r="AE2145" s="14" t="s">
        <v>17</v>
      </c>
    </row>
    <row r="2146" spans="1:31">
      <c r="A2146" t="s">
        <v>143</v>
      </c>
      <c r="B2146" t="s">
        <v>149</v>
      </c>
      <c r="C2146" s="217">
        <v>40093</v>
      </c>
      <c r="D2146" s="217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 t="s">
        <v>17</v>
      </c>
      <c r="Y2146" s="14" t="s">
        <v>17</v>
      </c>
      <c r="Z2146" s="14" t="s">
        <v>17</v>
      </c>
      <c r="AA2146" s="14" t="s">
        <v>17</v>
      </c>
      <c r="AB2146" s="143" t="s">
        <v>17</v>
      </c>
      <c r="AC2146" s="143" t="s">
        <v>17</v>
      </c>
      <c r="AD2146" s="14" t="s">
        <v>17</v>
      </c>
      <c r="AE2146" s="14" t="s">
        <v>17</v>
      </c>
    </row>
    <row r="2147" spans="1:31">
      <c r="A2147" t="s">
        <v>143</v>
      </c>
      <c r="B2147" t="s">
        <v>149</v>
      </c>
      <c r="C2147" s="217">
        <v>40093</v>
      </c>
      <c r="D2147" s="217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58">
        <v>6.3599999999999994</v>
      </c>
      <c r="M2147" s="14" t="s">
        <v>17</v>
      </c>
      <c r="N2147" s="158">
        <v>37.013249999999999</v>
      </c>
      <c r="O2147" s="160">
        <v>580.19399999999996</v>
      </c>
      <c r="P2147" s="158">
        <v>8.4379999999999997E-2</v>
      </c>
      <c r="Q2147" s="158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43" t="s">
        <v>17</v>
      </c>
      <c r="AC2147" s="143" t="s">
        <v>17</v>
      </c>
      <c r="AD2147" s="14">
        <f t="shared" si="9"/>
        <v>3.5157386363636367E-3</v>
      </c>
      <c r="AE2147" s="14" t="s">
        <v>17</v>
      </c>
    </row>
    <row r="2148" spans="1:31">
      <c r="A2148" t="s">
        <v>143</v>
      </c>
      <c r="B2148" t="s">
        <v>149</v>
      </c>
      <c r="C2148" s="217">
        <v>40093</v>
      </c>
      <c r="D2148" s="217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58">
        <v>6.36</v>
      </c>
      <c r="M2148" s="14" t="s">
        <v>17</v>
      </c>
      <c r="N2148" s="158">
        <v>67.235249999999979</v>
      </c>
      <c r="O2148" s="160">
        <v>847.36400000000003</v>
      </c>
      <c r="P2148" s="158">
        <v>8.2040000000000002E-2</v>
      </c>
      <c r="Q2148" s="158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43" t="s">
        <v>17</v>
      </c>
      <c r="AC2148" s="143" t="s">
        <v>17</v>
      </c>
      <c r="AD2148" s="14">
        <f t="shared" si="9"/>
        <v>3.7950568181818185E-3</v>
      </c>
      <c r="AE2148" s="14" t="s">
        <v>17</v>
      </c>
    </row>
    <row r="2149" spans="1:31">
      <c r="A2149" t="s">
        <v>143</v>
      </c>
      <c r="B2149" t="s">
        <v>149</v>
      </c>
      <c r="C2149" s="217">
        <v>40093</v>
      </c>
      <c r="D2149" s="217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58">
        <v>6.42</v>
      </c>
      <c r="M2149" s="14" t="s">
        <v>17</v>
      </c>
      <c r="N2149" s="158">
        <v>51.795749999999991</v>
      </c>
      <c r="O2149" s="160">
        <v>765.48</v>
      </c>
      <c r="P2149" s="158">
        <v>9.2329999999999995E-2</v>
      </c>
      <c r="Q2149" s="158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43" t="s">
        <v>17</v>
      </c>
      <c r="AC2149" s="143" t="s">
        <v>17</v>
      </c>
      <c r="AD2149" s="14">
        <f t="shared" si="9"/>
        <v>3.6814204545454546E-3</v>
      </c>
      <c r="AE2149" s="14" t="s">
        <v>17</v>
      </c>
    </row>
    <row r="2150" spans="1:31">
      <c r="A2150" t="s">
        <v>143</v>
      </c>
      <c r="B2150" t="s">
        <v>149</v>
      </c>
      <c r="C2150" s="217">
        <v>40093</v>
      </c>
      <c r="D2150" s="217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58">
        <v>6.1549999999999994</v>
      </c>
      <c r="M2150" s="14" t="s">
        <v>17</v>
      </c>
      <c r="N2150" s="158">
        <v>41.831249999999997</v>
      </c>
      <c r="O2150" s="160">
        <v>717.30200000000002</v>
      </c>
      <c r="P2150" s="158">
        <v>9.0179999999999996E-2</v>
      </c>
      <c r="Q2150" s="158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43" t="s">
        <v>17</v>
      </c>
      <c r="AC2150" s="143" t="s">
        <v>17</v>
      </c>
      <c r="AD2150" s="14">
        <f t="shared" si="9"/>
        <v>5.3040909090909085E-3</v>
      </c>
      <c r="AE2150" s="14" t="s">
        <v>17</v>
      </c>
    </row>
    <row r="2151" spans="1:31">
      <c r="A2151" t="s">
        <v>143</v>
      </c>
      <c r="B2151" t="s">
        <v>149</v>
      </c>
      <c r="C2151" s="217">
        <v>40093</v>
      </c>
      <c r="D2151" s="217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58">
        <v>6.1349999999999998</v>
      </c>
      <c r="M2151" s="14" t="s">
        <v>17</v>
      </c>
      <c r="N2151" s="158">
        <v>64.771499999999989</v>
      </c>
      <c r="O2151" s="160">
        <v>818.61500000000001</v>
      </c>
      <c r="P2151" s="158">
        <v>9.3600000000000003E-2</v>
      </c>
      <c r="Q2151" s="158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43" t="s">
        <v>17</v>
      </c>
      <c r="AC2151" s="143" t="s">
        <v>17</v>
      </c>
      <c r="AD2151" s="14">
        <f t="shared" si="9"/>
        <v>6.5185795454545453E-3</v>
      </c>
      <c r="AE2151" s="14" t="s">
        <v>17</v>
      </c>
    </row>
    <row r="2152" spans="1:31">
      <c r="A2152" t="s">
        <v>143</v>
      </c>
      <c r="B2152" t="s">
        <v>149</v>
      </c>
      <c r="C2152" s="217">
        <v>40093</v>
      </c>
      <c r="D2152" s="217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58">
        <v>5.4450000000000003</v>
      </c>
      <c r="M2152" s="14" t="s">
        <v>17</v>
      </c>
      <c r="N2152" s="158">
        <v>74.462249999999997</v>
      </c>
      <c r="O2152" s="160">
        <v>926.01400000000001</v>
      </c>
      <c r="P2152" s="158">
        <v>0.1024</v>
      </c>
      <c r="Q2152" s="158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43" t="s">
        <v>17</v>
      </c>
      <c r="AC2152" s="143" t="s">
        <v>17</v>
      </c>
      <c r="AD2152" s="14">
        <f t="shared" si="9"/>
        <v>8.2497727272727289E-3</v>
      </c>
      <c r="AE2152" s="14" t="s">
        <v>17</v>
      </c>
    </row>
    <row r="2153" spans="1:31">
      <c r="A2153" t="s">
        <v>143</v>
      </c>
      <c r="B2153" t="s">
        <v>149</v>
      </c>
      <c r="C2153" s="217">
        <v>40093</v>
      </c>
      <c r="D2153" s="217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58">
        <v>5.375</v>
      </c>
      <c r="M2153" s="14" t="s">
        <v>17</v>
      </c>
      <c r="N2153" s="158">
        <v>74.626499999999993</v>
      </c>
      <c r="O2153" s="160">
        <v>858.28099999999995</v>
      </c>
      <c r="P2153" s="158">
        <v>9.8150000000000001E-2</v>
      </c>
      <c r="Q2153" s="158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43" t="s">
        <v>17</v>
      </c>
      <c r="AC2153" s="143" t="s">
        <v>17</v>
      </c>
      <c r="AD2153" s="14">
        <f t="shared" si="9"/>
        <v>8.5251136363636362E-3</v>
      </c>
      <c r="AE2153" s="14" t="s">
        <v>17</v>
      </c>
    </row>
    <row r="2154" spans="1:31">
      <c r="A2154" t="s">
        <v>143</v>
      </c>
      <c r="B2154" t="s">
        <v>149</v>
      </c>
      <c r="C2154" s="217">
        <v>40093</v>
      </c>
      <c r="D2154" s="217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Z2154" s="14" t="s">
        <v>17</v>
      </c>
      <c r="AA2154" s="14" t="s">
        <v>17</v>
      </c>
      <c r="AB2154" s="143" t="s">
        <v>17</v>
      </c>
      <c r="AC2154" s="143" t="s">
        <v>17</v>
      </c>
      <c r="AD2154" s="14" t="s">
        <v>17</v>
      </c>
      <c r="AE2154" s="14" t="s">
        <v>17</v>
      </c>
    </row>
    <row r="2155" spans="1:31">
      <c r="A2155" t="s">
        <v>143</v>
      </c>
      <c r="B2155" t="s">
        <v>149</v>
      </c>
      <c r="C2155" s="217">
        <v>40093</v>
      </c>
      <c r="D2155" s="217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Z2155" s="14" t="s">
        <v>17</v>
      </c>
      <c r="AA2155" s="14" t="s">
        <v>17</v>
      </c>
      <c r="AB2155" s="143" t="s">
        <v>17</v>
      </c>
      <c r="AC2155" s="143" t="s">
        <v>17</v>
      </c>
      <c r="AD2155" s="14" t="s">
        <v>17</v>
      </c>
      <c r="AE2155" s="14" t="s">
        <v>17</v>
      </c>
    </row>
    <row r="2156" spans="1:31">
      <c r="A2156" t="s">
        <v>143</v>
      </c>
      <c r="B2156" t="s">
        <v>149</v>
      </c>
      <c r="C2156" s="217">
        <v>40093</v>
      </c>
      <c r="D2156" s="217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Z2156" s="14" t="s">
        <v>17</v>
      </c>
      <c r="AA2156" s="14" t="s">
        <v>17</v>
      </c>
      <c r="AB2156" s="143" t="s">
        <v>17</v>
      </c>
      <c r="AC2156" s="143" t="s">
        <v>17</v>
      </c>
      <c r="AD2156" s="14" t="s">
        <v>17</v>
      </c>
      <c r="AE2156" s="14" t="s">
        <v>17</v>
      </c>
    </row>
    <row r="2157" spans="1:31">
      <c r="A2157" t="s">
        <v>143</v>
      </c>
      <c r="B2157" t="s">
        <v>149</v>
      </c>
      <c r="C2157" s="217">
        <v>40093</v>
      </c>
      <c r="D2157" s="217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Z2157" s="14" t="s">
        <v>17</v>
      </c>
      <c r="AA2157" s="14" t="s">
        <v>17</v>
      </c>
      <c r="AB2157" s="143" t="s">
        <v>17</v>
      </c>
      <c r="AC2157" s="143" t="s">
        <v>17</v>
      </c>
      <c r="AD2157" s="14" t="s">
        <v>17</v>
      </c>
      <c r="AE2157" s="14" t="s">
        <v>17</v>
      </c>
    </row>
    <row r="2158" spans="1:31">
      <c r="A2158" t="s">
        <v>143</v>
      </c>
      <c r="B2158" t="s">
        <v>149</v>
      </c>
      <c r="C2158" s="217">
        <v>40093</v>
      </c>
      <c r="D2158" s="217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Z2158" s="14" t="s">
        <v>17</v>
      </c>
      <c r="AA2158" s="14" t="s">
        <v>17</v>
      </c>
      <c r="AB2158" s="143" t="s">
        <v>17</v>
      </c>
      <c r="AC2158" s="143" t="s">
        <v>17</v>
      </c>
      <c r="AD2158" s="14" t="s">
        <v>17</v>
      </c>
      <c r="AE2158" s="14" t="s">
        <v>17</v>
      </c>
    </row>
    <row r="2159" spans="1:31">
      <c r="A2159" t="s">
        <v>143</v>
      </c>
      <c r="B2159" t="s">
        <v>149</v>
      </c>
      <c r="C2159" s="217">
        <v>40093</v>
      </c>
      <c r="D2159" s="217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Z2159" s="14" t="s">
        <v>17</v>
      </c>
      <c r="AA2159" s="14" t="s">
        <v>17</v>
      </c>
      <c r="AB2159" s="143" t="s">
        <v>17</v>
      </c>
      <c r="AC2159" s="143" t="s">
        <v>17</v>
      </c>
      <c r="AD2159" s="14" t="s">
        <v>17</v>
      </c>
      <c r="AE2159" s="14" t="s">
        <v>17</v>
      </c>
    </row>
    <row r="2160" spans="1:31">
      <c r="A2160" t="s">
        <v>143</v>
      </c>
      <c r="B2160" t="s">
        <v>149</v>
      </c>
      <c r="C2160" s="217">
        <v>40093</v>
      </c>
      <c r="D2160" s="217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 t="s">
        <v>17</v>
      </c>
      <c r="Y2160" s="14" t="s">
        <v>17</v>
      </c>
      <c r="Z2160" s="14" t="s">
        <v>17</v>
      </c>
      <c r="AA2160" s="14" t="s">
        <v>17</v>
      </c>
      <c r="AB2160" s="143" t="s">
        <v>17</v>
      </c>
      <c r="AC2160" s="143" t="s">
        <v>17</v>
      </c>
      <c r="AD2160" s="14" t="s">
        <v>17</v>
      </c>
      <c r="AE2160" s="14" t="s">
        <v>17</v>
      </c>
    </row>
    <row r="2161" spans="1:31">
      <c r="A2161" t="s">
        <v>143</v>
      </c>
      <c r="B2161" t="s">
        <v>149</v>
      </c>
      <c r="C2161" s="217">
        <v>40093</v>
      </c>
      <c r="D2161" s="217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58">
        <v>6.27</v>
      </c>
      <c r="M2161" s="14" t="s">
        <v>17</v>
      </c>
      <c r="N2161" s="158">
        <v>30.114750000000001</v>
      </c>
      <c r="O2161" s="160">
        <v>619.83900000000006</v>
      </c>
      <c r="P2161" s="158">
        <v>8.1809999999999994E-2</v>
      </c>
      <c r="Q2161" s="158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43" t="s">
        <v>17</v>
      </c>
      <c r="AC2161" s="143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>
      <c r="A2162" t="s">
        <v>143</v>
      </c>
      <c r="B2162" t="s">
        <v>149</v>
      </c>
      <c r="C2162" s="217">
        <v>40093</v>
      </c>
      <c r="D2162" s="217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58">
        <v>6.2649999999999997</v>
      </c>
      <c r="M2162" s="14" t="s">
        <v>17</v>
      </c>
      <c r="N2162" s="158">
        <v>101.252</v>
      </c>
      <c r="O2162" s="160">
        <v>950.72299999999996</v>
      </c>
      <c r="P2162" s="158">
        <v>8.7599999999999997E-2</v>
      </c>
      <c r="Q2162" s="158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43" t="s">
        <v>17</v>
      </c>
      <c r="AC2162" s="143" t="s">
        <v>17</v>
      </c>
      <c r="AD2162" s="14">
        <f t="shared" si="10"/>
        <v>4.0701136363636365E-3</v>
      </c>
      <c r="AE2162" s="14" t="s">
        <v>17</v>
      </c>
    </row>
    <row r="2163" spans="1:31">
      <c r="A2163" t="s">
        <v>143</v>
      </c>
      <c r="B2163" t="s">
        <v>149</v>
      </c>
      <c r="C2163" s="217">
        <v>40093</v>
      </c>
      <c r="D2163" s="217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58">
        <v>5.7549999999999999</v>
      </c>
      <c r="M2163" s="14" t="s">
        <v>17</v>
      </c>
      <c r="N2163" s="158">
        <v>106.51599999999999</v>
      </c>
      <c r="O2163" s="160">
        <v>944.25</v>
      </c>
      <c r="P2163" s="158">
        <v>8.0339999999999995E-2</v>
      </c>
      <c r="Q2163" s="158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43" t="s">
        <v>17</v>
      </c>
      <c r="AC2163" s="143" t="s">
        <v>17</v>
      </c>
      <c r="AD2163" s="14">
        <f t="shared" si="10"/>
        <v>4.7814204545454549E-3</v>
      </c>
      <c r="AE2163" s="14" t="s">
        <v>17</v>
      </c>
    </row>
    <row r="2164" spans="1:31">
      <c r="A2164" t="s">
        <v>143</v>
      </c>
      <c r="B2164" t="s">
        <v>149</v>
      </c>
      <c r="C2164" s="217">
        <v>40093</v>
      </c>
      <c r="D2164" s="217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58">
        <v>5.83</v>
      </c>
      <c r="M2164" s="14" t="s">
        <v>17</v>
      </c>
      <c r="N2164" s="158">
        <v>60.117749999999994</v>
      </c>
      <c r="O2164" s="160">
        <v>849.721</v>
      </c>
      <c r="P2164" s="158">
        <v>7.7520000000000006E-2</v>
      </c>
      <c r="Q2164" s="158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43" t="s">
        <v>17</v>
      </c>
      <c r="AC2164" s="143" t="s">
        <v>17</v>
      </c>
      <c r="AD2164" s="14">
        <f t="shared" si="10"/>
        <v>6.7818181818181814E-3</v>
      </c>
      <c r="AE2164" s="14" t="s">
        <v>17</v>
      </c>
    </row>
    <row r="2165" spans="1:31">
      <c r="A2165" t="s">
        <v>143</v>
      </c>
      <c r="B2165" t="s">
        <v>149</v>
      </c>
      <c r="C2165" s="217">
        <v>40093</v>
      </c>
      <c r="D2165" s="217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58">
        <v>5.7799999999999994</v>
      </c>
      <c r="M2165" s="14" t="s">
        <v>17</v>
      </c>
      <c r="N2165" s="158">
        <v>81.415500000000009</v>
      </c>
      <c r="O2165" s="160">
        <v>834.83699999999999</v>
      </c>
      <c r="P2165" s="158">
        <v>8.4640000000000007E-2</v>
      </c>
      <c r="Q2165" s="158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43" t="s">
        <v>17</v>
      </c>
      <c r="AC2165" s="143" t="s">
        <v>17</v>
      </c>
      <c r="AD2165" s="14">
        <f t="shared" si="10"/>
        <v>7.0175568181818186E-3</v>
      </c>
      <c r="AE2165" s="14" t="s">
        <v>17</v>
      </c>
    </row>
    <row r="2166" spans="1:31">
      <c r="A2166" t="s">
        <v>143</v>
      </c>
      <c r="B2166" t="s">
        <v>149</v>
      </c>
      <c r="C2166" s="217">
        <v>40093</v>
      </c>
      <c r="D2166" s="217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58">
        <v>5.5749999999999993</v>
      </c>
      <c r="M2166" s="14" t="s">
        <v>17</v>
      </c>
      <c r="N2166" s="158">
        <v>62.08874999999999</v>
      </c>
      <c r="O2166" s="160">
        <v>831.31299999999999</v>
      </c>
      <c r="P2166" s="158">
        <v>7.8990000000000005E-2</v>
      </c>
      <c r="Q2166" s="158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43" t="s">
        <v>17</v>
      </c>
      <c r="AC2166" s="143" t="s">
        <v>17</v>
      </c>
      <c r="AD2166" s="14">
        <f t="shared" si="10"/>
        <v>7.3860795454545455E-3</v>
      </c>
      <c r="AE2166" s="14" t="s">
        <v>17</v>
      </c>
    </row>
    <row r="2167" spans="1:31">
      <c r="A2167" t="s">
        <v>143</v>
      </c>
      <c r="B2167" t="s">
        <v>149</v>
      </c>
      <c r="C2167" s="217">
        <v>40093</v>
      </c>
      <c r="D2167" s="217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58">
        <v>5.4350000000000005</v>
      </c>
      <c r="M2167" s="14" t="s">
        <v>17</v>
      </c>
      <c r="N2167" s="158">
        <v>57.708749999999981</v>
      </c>
      <c r="O2167" s="160">
        <v>851.28899999999999</v>
      </c>
      <c r="P2167" s="158">
        <v>8.6910000000000001E-2</v>
      </c>
      <c r="Q2167" s="158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43" t="s">
        <v>17</v>
      </c>
      <c r="AC2167" s="143" t="s">
        <v>17</v>
      </c>
      <c r="AD2167" s="14">
        <f t="shared" si="10"/>
        <v>8.3011931818181822E-3</v>
      </c>
      <c r="AE2167" s="14" t="s">
        <v>17</v>
      </c>
    </row>
    <row r="2168" spans="1:31">
      <c r="A2168" t="s">
        <v>143</v>
      </c>
      <c r="B2168" t="s">
        <v>149</v>
      </c>
      <c r="C2168" s="217">
        <v>40093</v>
      </c>
      <c r="D2168" s="217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Z2168" s="14" t="s">
        <v>17</v>
      </c>
      <c r="AA2168" s="14" t="s">
        <v>17</v>
      </c>
      <c r="AB2168" s="143" t="s">
        <v>17</v>
      </c>
      <c r="AC2168" s="143" t="s">
        <v>17</v>
      </c>
      <c r="AD2168" s="14" t="s">
        <v>17</v>
      </c>
      <c r="AE2168" s="14" t="s">
        <v>17</v>
      </c>
    </row>
    <row r="2169" spans="1:31">
      <c r="A2169" t="s">
        <v>143</v>
      </c>
      <c r="B2169" t="s">
        <v>149</v>
      </c>
      <c r="C2169" s="217">
        <v>40093</v>
      </c>
      <c r="D2169" s="217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Z2169" s="14" t="s">
        <v>17</v>
      </c>
      <c r="AA2169" s="14" t="s">
        <v>17</v>
      </c>
      <c r="AB2169" s="143" t="s">
        <v>17</v>
      </c>
      <c r="AC2169" s="143" t="s">
        <v>17</v>
      </c>
      <c r="AD2169" s="14" t="s">
        <v>17</v>
      </c>
      <c r="AE2169" s="14" t="s">
        <v>17</v>
      </c>
    </row>
    <row r="2170" spans="1:31">
      <c r="A2170" t="s">
        <v>143</v>
      </c>
      <c r="B2170" t="s">
        <v>149</v>
      </c>
      <c r="C2170" s="217">
        <v>40093</v>
      </c>
      <c r="D2170" s="217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Z2170" s="14" t="s">
        <v>17</v>
      </c>
      <c r="AA2170" s="14" t="s">
        <v>17</v>
      </c>
      <c r="AB2170" s="143" t="s">
        <v>17</v>
      </c>
      <c r="AC2170" s="143" t="s">
        <v>17</v>
      </c>
      <c r="AD2170" s="14" t="s">
        <v>17</v>
      </c>
      <c r="AE2170" s="14" t="s">
        <v>17</v>
      </c>
    </row>
    <row r="2171" spans="1:31">
      <c r="A2171" t="s">
        <v>143</v>
      </c>
      <c r="B2171" t="s">
        <v>149</v>
      </c>
      <c r="C2171" s="217">
        <v>40093</v>
      </c>
      <c r="D2171" s="217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Z2171" s="14" t="s">
        <v>17</v>
      </c>
      <c r="AA2171" s="14" t="s">
        <v>17</v>
      </c>
      <c r="AB2171" s="143" t="s">
        <v>17</v>
      </c>
      <c r="AC2171" s="143" t="s">
        <v>17</v>
      </c>
      <c r="AD2171" s="14" t="s">
        <v>17</v>
      </c>
      <c r="AE2171" s="14" t="s">
        <v>17</v>
      </c>
    </row>
    <row r="2172" spans="1:31">
      <c r="A2172" t="s">
        <v>143</v>
      </c>
      <c r="B2172" t="s">
        <v>149</v>
      </c>
      <c r="C2172" s="217">
        <v>40093</v>
      </c>
      <c r="D2172" s="217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Z2172" s="14" t="s">
        <v>17</v>
      </c>
      <c r="AA2172" s="14" t="s">
        <v>17</v>
      </c>
      <c r="AB2172" s="143" t="s">
        <v>17</v>
      </c>
      <c r="AC2172" s="143" t="s">
        <v>17</v>
      </c>
      <c r="AD2172" s="14" t="s">
        <v>17</v>
      </c>
      <c r="AE2172" s="14" t="s">
        <v>17</v>
      </c>
    </row>
    <row r="2173" spans="1:31">
      <c r="A2173" t="s">
        <v>143</v>
      </c>
      <c r="B2173" t="s">
        <v>149</v>
      </c>
      <c r="C2173" s="217">
        <v>40093</v>
      </c>
      <c r="D2173" s="217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Z2173" s="14" t="s">
        <v>17</v>
      </c>
      <c r="AA2173" s="14" t="s">
        <v>17</v>
      </c>
      <c r="AB2173" s="143" t="s">
        <v>17</v>
      </c>
      <c r="AC2173" s="143" t="s">
        <v>17</v>
      </c>
      <c r="AD2173" s="14" t="s">
        <v>17</v>
      </c>
      <c r="AE2173" s="14" t="s">
        <v>17</v>
      </c>
    </row>
    <row r="2174" spans="1:31">
      <c r="A2174" t="s">
        <v>143</v>
      </c>
      <c r="B2174" t="s">
        <v>149</v>
      </c>
      <c r="C2174" s="217">
        <v>40093</v>
      </c>
      <c r="D2174" s="217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 t="s">
        <v>17</v>
      </c>
      <c r="Y2174" s="14" t="s">
        <v>17</v>
      </c>
      <c r="Z2174" s="14" t="s">
        <v>17</v>
      </c>
      <c r="AA2174" s="14" t="s">
        <v>17</v>
      </c>
      <c r="AB2174" s="143" t="s">
        <v>17</v>
      </c>
      <c r="AC2174" s="143" t="s">
        <v>17</v>
      </c>
      <c r="AD2174" s="14" t="s">
        <v>17</v>
      </c>
      <c r="AE2174" s="14" t="s">
        <v>17</v>
      </c>
    </row>
    <row r="2175" spans="1:31">
      <c r="A2175" t="s">
        <v>143</v>
      </c>
      <c r="B2175" t="s">
        <v>149</v>
      </c>
      <c r="C2175" s="217">
        <v>40093</v>
      </c>
      <c r="D2175" s="217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58">
        <v>6.375</v>
      </c>
      <c r="M2175" s="14" t="s">
        <v>17</v>
      </c>
      <c r="N2175" s="158">
        <v>25.625249999999994</v>
      </c>
      <c r="O2175" s="160">
        <v>562.4</v>
      </c>
      <c r="P2175" s="158">
        <v>7.2840000000000002E-2</v>
      </c>
      <c r="Q2175" s="158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43" t="s">
        <v>17</v>
      </c>
      <c r="AC2175" s="143" t="s">
        <v>17</v>
      </c>
      <c r="AD2175" s="14">
        <f t="shared" si="10"/>
        <v>4.5487500000000007E-3</v>
      </c>
      <c r="AE2175" s="14" t="s">
        <v>17</v>
      </c>
    </row>
    <row r="2176" spans="1:31">
      <c r="A2176" t="s">
        <v>143</v>
      </c>
      <c r="B2176" t="s">
        <v>149</v>
      </c>
      <c r="C2176" s="217">
        <v>40093</v>
      </c>
      <c r="D2176" s="217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58">
        <v>6.32</v>
      </c>
      <c r="M2176" s="14" t="s">
        <v>17</v>
      </c>
      <c r="N2176" s="158">
        <v>111.77999999999999</v>
      </c>
      <c r="O2176" s="160">
        <v>1015.23</v>
      </c>
      <c r="P2176" s="158">
        <v>8.0780000000000005E-2</v>
      </c>
      <c r="Q2176" s="158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43" t="s">
        <v>17</v>
      </c>
      <c r="AC2176" s="143" t="s">
        <v>17</v>
      </c>
      <c r="AD2176" s="14">
        <f t="shared" si="10"/>
        <v>4.3165340909090905E-3</v>
      </c>
      <c r="AE2176" s="14" t="s">
        <v>17</v>
      </c>
    </row>
    <row r="2177" spans="1:34">
      <c r="A2177" t="s">
        <v>143</v>
      </c>
      <c r="B2177" t="s">
        <v>149</v>
      </c>
      <c r="C2177" s="217">
        <v>40093</v>
      </c>
      <c r="D2177" s="217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58">
        <v>6.0250000000000004</v>
      </c>
      <c r="M2177" s="14" t="s">
        <v>17</v>
      </c>
      <c r="N2177" s="158">
        <v>65.373749999999987</v>
      </c>
      <c r="O2177" s="160">
        <v>826.33100000000002</v>
      </c>
      <c r="P2177" s="158">
        <v>7.5600000000000001E-2</v>
      </c>
      <c r="Q2177" s="158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43" t="s">
        <v>17</v>
      </c>
      <c r="AC2177" s="143" t="s">
        <v>17</v>
      </c>
      <c r="AD2177" s="14">
        <f t="shared" si="10"/>
        <v>4.6454545454545455E-3</v>
      </c>
      <c r="AE2177" s="14" t="s">
        <v>17</v>
      </c>
    </row>
    <row r="2178" spans="1:34">
      <c r="A2178" t="s">
        <v>143</v>
      </c>
      <c r="B2178" t="s">
        <v>149</v>
      </c>
      <c r="C2178" s="217">
        <v>40093</v>
      </c>
      <c r="D2178" s="217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58">
        <v>6.24</v>
      </c>
      <c r="M2178" s="14" t="s">
        <v>17</v>
      </c>
      <c r="N2178" s="158">
        <v>55.463999999999992</v>
      </c>
      <c r="O2178" s="160">
        <v>887.702</v>
      </c>
      <c r="P2178" s="158">
        <v>8.652E-2</v>
      </c>
      <c r="Q2178" s="158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43" t="s">
        <v>17</v>
      </c>
      <c r="AC2178" s="143" t="s">
        <v>17</v>
      </c>
      <c r="AD2178" s="14">
        <f t="shared" si="10"/>
        <v>6.8796590909090908E-3</v>
      </c>
      <c r="AE2178" s="14" t="s">
        <v>17</v>
      </c>
    </row>
    <row r="2179" spans="1:34">
      <c r="A2179" t="s">
        <v>143</v>
      </c>
      <c r="B2179" t="s">
        <v>149</v>
      </c>
      <c r="C2179" s="217">
        <v>40093</v>
      </c>
      <c r="D2179" s="217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58">
        <v>5.7649999999999997</v>
      </c>
      <c r="M2179" s="14" t="s">
        <v>17</v>
      </c>
      <c r="N2179" s="158">
        <v>60.391499999999994</v>
      </c>
      <c r="O2179" s="160">
        <v>934.50099999999998</v>
      </c>
      <c r="P2179" s="158">
        <v>7.8979999999999995E-2</v>
      </c>
      <c r="Q2179" s="158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43" t="s">
        <v>17</v>
      </c>
      <c r="AC2179" s="143" t="s">
        <v>17</v>
      </c>
      <c r="AD2179" s="14">
        <f t="shared" si="10"/>
        <v>6.8536363636363638E-3</v>
      </c>
      <c r="AE2179" s="14" t="s">
        <v>17</v>
      </c>
    </row>
    <row r="2180" spans="1:34">
      <c r="A2180" t="s">
        <v>143</v>
      </c>
      <c r="B2180" t="s">
        <v>149</v>
      </c>
      <c r="C2180" s="217">
        <v>40093</v>
      </c>
      <c r="D2180" s="217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58">
        <v>5.62</v>
      </c>
      <c r="M2180" s="14" t="s">
        <v>17</v>
      </c>
      <c r="N2180" s="158">
        <v>80.430000000000007</v>
      </c>
      <c r="O2180" s="160">
        <v>958.58600000000001</v>
      </c>
      <c r="P2180" s="158">
        <v>7.9009999999999997E-2</v>
      </c>
      <c r="Q2180" s="158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43" t="s">
        <v>17</v>
      </c>
      <c r="AC2180" s="143" t="s">
        <v>17</v>
      </c>
      <c r="AD2180" s="14">
        <f t="shared" si="10"/>
        <v>8.2258522727272736E-3</v>
      </c>
      <c r="AE2180" s="14" t="s">
        <v>17</v>
      </c>
    </row>
    <row r="2181" spans="1:34">
      <c r="A2181" t="s">
        <v>143</v>
      </c>
      <c r="B2181" t="s">
        <v>149</v>
      </c>
      <c r="C2181" s="217">
        <v>40093</v>
      </c>
      <c r="D2181" s="217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58">
        <v>5.6550000000000002</v>
      </c>
      <c r="M2181" s="14" t="s">
        <v>17</v>
      </c>
      <c r="N2181" s="158">
        <v>84.536250000000024</v>
      </c>
      <c r="O2181" s="160">
        <v>1046.58</v>
      </c>
      <c r="P2181" s="158">
        <v>9.1889999999999999E-2</v>
      </c>
      <c r="Q2181" s="158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43" t="s">
        <v>17</v>
      </c>
      <c r="AC2181" s="143" t="s">
        <v>17</v>
      </c>
      <c r="AD2181" s="14">
        <f t="shared" si="10"/>
        <v>8.6336931818181816E-3</v>
      </c>
      <c r="AE2181" s="14" t="s">
        <v>17</v>
      </c>
    </row>
    <row r="2182" spans="1:34">
      <c r="A2182" t="s">
        <v>143</v>
      </c>
      <c r="B2182" t="s">
        <v>149</v>
      </c>
      <c r="C2182" s="217">
        <v>40093</v>
      </c>
      <c r="D2182" s="217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Z2182" s="14" t="s">
        <v>17</v>
      </c>
      <c r="AA2182" s="14" t="s">
        <v>17</v>
      </c>
      <c r="AB2182" s="143" t="s">
        <v>17</v>
      </c>
      <c r="AC2182" s="143" t="s">
        <v>17</v>
      </c>
      <c r="AD2182" s="14" t="s">
        <v>17</v>
      </c>
      <c r="AE2182" s="14" t="s">
        <v>17</v>
      </c>
    </row>
    <row r="2183" spans="1:34">
      <c r="A2183" t="s">
        <v>143</v>
      </c>
      <c r="B2183" t="s">
        <v>149</v>
      </c>
      <c r="C2183" s="217">
        <v>40093</v>
      </c>
      <c r="D2183" s="217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Z2183" s="14" t="s">
        <v>17</v>
      </c>
      <c r="AA2183" s="14" t="s">
        <v>17</v>
      </c>
      <c r="AB2183" s="143" t="s">
        <v>17</v>
      </c>
      <c r="AC2183" s="143" t="s">
        <v>17</v>
      </c>
      <c r="AD2183" s="14" t="s">
        <v>17</v>
      </c>
      <c r="AE2183" s="14" t="s">
        <v>17</v>
      </c>
    </row>
    <row r="2184" spans="1:34">
      <c r="A2184" t="s">
        <v>143</v>
      </c>
      <c r="B2184" t="s">
        <v>149</v>
      </c>
      <c r="C2184" s="217">
        <v>40093</v>
      </c>
      <c r="D2184" s="217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Z2184" s="14" t="s">
        <v>17</v>
      </c>
      <c r="AA2184" s="14" t="s">
        <v>17</v>
      </c>
      <c r="AB2184" s="143" t="s">
        <v>17</v>
      </c>
      <c r="AC2184" s="143" t="s">
        <v>17</v>
      </c>
      <c r="AD2184" s="14" t="s">
        <v>17</v>
      </c>
      <c r="AE2184" s="14" t="s">
        <v>17</v>
      </c>
    </row>
    <row r="2185" spans="1:34">
      <c r="A2185" t="s">
        <v>143</v>
      </c>
      <c r="B2185" t="s">
        <v>149</v>
      </c>
      <c r="C2185" s="217">
        <v>40093</v>
      </c>
      <c r="D2185" s="217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Z2185" s="14" t="s">
        <v>17</v>
      </c>
      <c r="AA2185" s="14" t="s">
        <v>17</v>
      </c>
      <c r="AB2185" s="143" t="s">
        <v>17</v>
      </c>
      <c r="AC2185" s="143" t="s">
        <v>17</v>
      </c>
      <c r="AD2185" s="14" t="s">
        <v>17</v>
      </c>
      <c r="AE2185" s="14" t="s">
        <v>17</v>
      </c>
    </row>
    <row r="2186" spans="1:34">
      <c r="A2186" t="s">
        <v>143</v>
      </c>
      <c r="B2186" t="s">
        <v>149</v>
      </c>
      <c r="C2186" s="217">
        <v>40093</v>
      </c>
      <c r="D2186" s="217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Z2186" s="14" t="s">
        <v>17</v>
      </c>
      <c r="AA2186" s="14" t="s">
        <v>17</v>
      </c>
      <c r="AB2186" s="143" t="s">
        <v>17</v>
      </c>
      <c r="AC2186" s="143" t="s">
        <v>17</v>
      </c>
      <c r="AD2186" s="14" t="s">
        <v>17</v>
      </c>
      <c r="AE2186" s="14" t="s">
        <v>17</v>
      </c>
    </row>
    <row r="2187" spans="1:34">
      <c r="A2187" t="s">
        <v>143</v>
      </c>
      <c r="B2187" t="s">
        <v>149</v>
      </c>
      <c r="C2187" s="217">
        <v>40093</v>
      </c>
      <c r="D2187" s="217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Z2187" s="14" t="s">
        <v>17</v>
      </c>
      <c r="AA2187" s="14" t="s">
        <v>17</v>
      </c>
      <c r="AB2187" s="143" t="s">
        <v>17</v>
      </c>
      <c r="AC2187" s="143" t="s">
        <v>17</v>
      </c>
      <c r="AD2187" s="14" t="s">
        <v>17</v>
      </c>
      <c r="AE2187" s="14" t="s">
        <v>17</v>
      </c>
    </row>
    <row r="2188" spans="1:34">
      <c r="A2188" t="s">
        <v>143</v>
      </c>
      <c r="B2188" t="s">
        <v>149</v>
      </c>
      <c r="C2188" s="217">
        <v>40093</v>
      </c>
      <c r="D2188" s="217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4" t="s">
        <v>17</v>
      </c>
      <c r="Y2188" s="14" t="s">
        <v>17</v>
      </c>
      <c r="Z2188" s="14" t="s">
        <v>17</v>
      </c>
      <c r="AA2188" s="14" t="s">
        <v>17</v>
      </c>
      <c r="AB2188" s="143" t="s">
        <v>17</v>
      </c>
      <c r="AC2188" s="143" t="s">
        <v>17</v>
      </c>
      <c r="AD2188" s="14" t="s">
        <v>17</v>
      </c>
      <c r="AE2188" s="14" t="s">
        <v>17</v>
      </c>
    </row>
    <row r="2189" spans="1:34" s="145" customFormat="1" ht="15">
      <c r="A2189" s="145" t="s">
        <v>143</v>
      </c>
      <c r="B2189" s="145" t="s">
        <v>149</v>
      </c>
      <c r="C2189" s="218">
        <v>40457</v>
      </c>
      <c r="D2189" s="218">
        <v>40700</v>
      </c>
      <c r="E2189" s="145">
        <v>2011</v>
      </c>
      <c r="F2189" s="145">
        <v>1</v>
      </c>
      <c r="G2189" s="145">
        <v>1</v>
      </c>
      <c r="H2189" s="146">
        <v>29.133418443715389</v>
      </c>
      <c r="I2189">
        <v>1.9456</v>
      </c>
      <c r="J2189" s="144" t="s">
        <v>17</v>
      </c>
      <c r="K2189" s="144" t="s">
        <v>17</v>
      </c>
      <c r="L2189" s="161">
        <v>6.3249999999999993</v>
      </c>
      <c r="M2189" s="144" t="s">
        <v>17</v>
      </c>
      <c r="N2189" s="162">
        <v>51.880480000000006</v>
      </c>
      <c r="O2189" s="162">
        <v>639</v>
      </c>
      <c r="P2189" s="162">
        <v>7.3630000000000001E-2</v>
      </c>
      <c r="Q2189" s="162">
        <v>0.78500000000000003</v>
      </c>
      <c r="R2189" s="144" t="s">
        <v>17</v>
      </c>
      <c r="S2189" s="144" t="s">
        <v>17</v>
      </c>
      <c r="T2189" s="14" t="s">
        <v>17</v>
      </c>
      <c r="U2189" s="14" t="s">
        <v>17</v>
      </c>
      <c r="V2189" s="14" t="s">
        <v>17</v>
      </c>
      <c r="W2189" s="14" t="s">
        <v>17</v>
      </c>
      <c r="X2189" s="157">
        <v>0.45116500000000004</v>
      </c>
      <c r="Y2189" s="144">
        <v>89</v>
      </c>
      <c r="Z2189" s="14" t="s">
        <v>17</v>
      </c>
      <c r="AA2189" s="14" t="s">
        <v>17</v>
      </c>
      <c r="AB2189" s="143" t="s">
        <v>17</v>
      </c>
      <c r="AC2189" s="143" t="s">
        <v>17</v>
      </c>
      <c r="AD2189" s="14" t="s">
        <v>17</v>
      </c>
      <c r="AE2189" s="14" t="s">
        <v>17</v>
      </c>
      <c r="AF2189" s="147" t="s">
        <v>190</v>
      </c>
      <c r="AH2189" s="176" t="s">
        <v>202</v>
      </c>
    </row>
    <row r="2190" spans="1:34" s="145" customFormat="1" ht="15">
      <c r="A2190" s="145" t="s">
        <v>143</v>
      </c>
      <c r="B2190" s="145" t="s">
        <v>149</v>
      </c>
      <c r="C2190" s="218">
        <v>40457</v>
      </c>
      <c r="D2190" s="218">
        <v>40700</v>
      </c>
      <c r="E2190" s="145">
        <v>2011</v>
      </c>
      <c r="F2190" s="145">
        <v>1</v>
      </c>
      <c r="G2190" s="145">
        <v>2</v>
      </c>
      <c r="H2190" s="146">
        <v>22.443896766288464</v>
      </c>
      <c r="I2190">
        <v>1.8788</v>
      </c>
      <c r="J2190" s="144" t="s">
        <v>17</v>
      </c>
      <c r="K2190" s="144" t="s">
        <v>17</v>
      </c>
      <c r="L2190" s="161">
        <v>6.49</v>
      </c>
      <c r="M2190" s="144" t="s">
        <v>17</v>
      </c>
      <c r="N2190" s="162">
        <v>85.210470000000015</v>
      </c>
      <c r="O2190" s="162">
        <v>866</v>
      </c>
      <c r="P2190" s="162">
        <v>5.3429999999999998E-2</v>
      </c>
      <c r="Q2190" s="162">
        <v>0.73699999999999999</v>
      </c>
      <c r="R2190" s="144" t="s">
        <v>17</v>
      </c>
      <c r="S2190" s="14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57">
        <v>0.40397</v>
      </c>
      <c r="Y2190" s="144">
        <v>89</v>
      </c>
      <c r="Z2190" s="14" t="s">
        <v>17</v>
      </c>
      <c r="AA2190" s="14" t="s">
        <v>17</v>
      </c>
      <c r="AB2190" s="143" t="s">
        <v>17</v>
      </c>
      <c r="AC2190" s="143" t="s">
        <v>17</v>
      </c>
      <c r="AD2190" s="14" t="s">
        <v>17</v>
      </c>
      <c r="AE2190" s="14" t="s">
        <v>17</v>
      </c>
      <c r="AF2190" s="147" t="s">
        <v>190</v>
      </c>
    </row>
    <row r="2191" spans="1:34" s="145" customFormat="1" ht="15">
      <c r="A2191" s="145" t="s">
        <v>143</v>
      </c>
      <c r="B2191" s="145" t="s">
        <v>149</v>
      </c>
      <c r="C2191" s="218">
        <v>40457</v>
      </c>
      <c r="D2191" s="218">
        <v>40700</v>
      </c>
      <c r="E2191" s="145">
        <v>2011</v>
      </c>
      <c r="F2191" s="145">
        <v>1</v>
      </c>
      <c r="G2191" s="145">
        <v>3</v>
      </c>
      <c r="H2191" s="146">
        <v>37.073692872276922</v>
      </c>
      <c r="I2191">
        <v>1.8926000000000001</v>
      </c>
      <c r="J2191" s="144" t="s">
        <v>17</v>
      </c>
      <c r="K2191" s="144" t="s">
        <v>17</v>
      </c>
      <c r="L2191" s="161">
        <v>6.29</v>
      </c>
      <c r="M2191" s="144" t="s">
        <v>17</v>
      </c>
      <c r="N2191" s="162">
        <v>118.15758000000001</v>
      </c>
      <c r="O2191" s="162">
        <v>886</v>
      </c>
      <c r="P2191" s="162">
        <v>9.1389999999999999E-2</v>
      </c>
      <c r="Q2191" s="162">
        <v>0.88800000000000001</v>
      </c>
      <c r="R2191" s="144" t="s">
        <v>17</v>
      </c>
      <c r="S2191" s="14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57">
        <v>0.53211999999999993</v>
      </c>
      <c r="Y2191" s="144">
        <v>89</v>
      </c>
      <c r="Z2191" s="14" t="s">
        <v>17</v>
      </c>
      <c r="AA2191" s="14" t="s">
        <v>17</v>
      </c>
      <c r="AB2191" s="143" t="s">
        <v>17</v>
      </c>
      <c r="AC2191" s="143" t="s">
        <v>17</v>
      </c>
      <c r="AD2191" s="14" t="s">
        <v>17</v>
      </c>
      <c r="AE2191" s="14" t="s">
        <v>17</v>
      </c>
      <c r="AF2191" s="147" t="s">
        <v>190</v>
      </c>
    </row>
    <row r="2192" spans="1:34" s="145" customFormat="1" ht="15">
      <c r="A2192" s="145" t="s">
        <v>143</v>
      </c>
      <c r="B2192" s="145" t="s">
        <v>149</v>
      </c>
      <c r="C2192" s="218">
        <v>40457</v>
      </c>
      <c r="D2192" s="218">
        <v>40700</v>
      </c>
      <c r="E2192" s="145">
        <v>2011</v>
      </c>
      <c r="F2192" s="145">
        <v>1</v>
      </c>
      <c r="G2192" s="145">
        <v>4</v>
      </c>
      <c r="H2192" s="146">
        <v>34.883346322211544</v>
      </c>
      <c r="I2192">
        <v>1.9351</v>
      </c>
      <c r="J2192" s="144" t="s">
        <v>17</v>
      </c>
      <c r="K2192" s="144" t="s">
        <v>17</v>
      </c>
      <c r="L2192" s="161">
        <v>6.3149999999999995</v>
      </c>
      <c r="M2192" s="144" t="s">
        <v>17</v>
      </c>
      <c r="N2192" s="162">
        <v>93.981520000000017</v>
      </c>
      <c r="O2192" s="162">
        <v>781</v>
      </c>
      <c r="P2192" s="162">
        <v>6.3890000000000002E-2</v>
      </c>
      <c r="Q2192" s="162">
        <v>0.83399999999999996</v>
      </c>
      <c r="R2192" s="144" t="s">
        <v>17</v>
      </c>
      <c r="S2192" s="14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57">
        <v>0.52699999999999991</v>
      </c>
      <c r="Y2192" s="144">
        <v>89</v>
      </c>
      <c r="Z2192" s="14" t="s">
        <v>17</v>
      </c>
      <c r="AA2192" s="14" t="s">
        <v>17</v>
      </c>
      <c r="AB2192" s="143" t="s">
        <v>17</v>
      </c>
      <c r="AC2192" s="143" t="s">
        <v>17</v>
      </c>
      <c r="AD2192" s="14" t="s">
        <v>17</v>
      </c>
      <c r="AE2192" s="14" t="s">
        <v>17</v>
      </c>
      <c r="AF2192" s="147" t="s">
        <v>190</v>
      </c>
    </row>
    <row r="2193" spans="1:32" s="145" customFormat="1" ht="15">
      <c r="A2193" s="145" t="s">
        <v>143</v>
      </c>
      <c r="B2193" s="145" t="s">
        <v>149</v>
      </c>
      <c r="C2193" s="218">
        <v>40457</v>
      </c>
      <c r="D2193" s="218">
        <v>40700</v>
      </c>
      <c r="E2193" s="145">
        <v>2011</v>
      </c>
      <c r="F2193" s="145">
        <v>1</v>
      </c>
      <c r="G2193" s="145">
        <v>5</v>
      </c>
      <c r="H2193" s="146">
        <v>38.145895198061538</v>
      </c>
      <c r="I2193">
        <v>2.2403</v>
      </c>
      <c r="J2193" s="144" t="s">
        <v>17</v>
      </c>
      <c r="K2193" s="144" t="s">
        <v>17</v>
      </c>
      <c r="L2193" s="161">
        <v>6</v>
      </c>
      <c r="M2193" s="144" t="s">
        <v>17</v>
      </c>
      <c r="N2193" s="162">
        <v>83.698219999999992</v>
      </c>
      <c r="O2193" s="162">
        <v>867</v>
      </c>
      <c r="P2193" s="162">
        <v>6.719E-2</v>
      </c>
      <c r="Q2193" s="162">
        <v>0.90300000000000002</v>
      </c>
      <c r="R2193" s="144" t="s">
        <v>17</v>
      </c>
      <c r="S2193" s="14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57">
        <v>0.63442500000000002</v>
      </c>
      <c r="Y2193" s="144">
        <v>89</v>
      </c>
      <c r="Z2193" s="14" t="s">
        <v>17</v>
      </c>
      <c r="AA2193" s="14" t="s">
        <v>17</v>
      </c>
      <c r="AB2193" s="143" t="s">
        <v>17</v>
      </c>
      <c r="AC2193" s="143" t="s">
        <v>17</v>
      </c>
      <c r="AD2193" s="14" t="s">
        <v>17</v>
      </c>
      <c r="AE2193" s="14" t="s">
        <v>17</v>
      </c>
      <c r="AF2193" s="147" t="s">
        <v>190</v>
      </c>
    </row>
    <row r="2194" spans="1:32" s="145" customFormat="1" ht="15">
      <c r="A2194" s="145" t="s">
        <v>143</v>
      </c>
      <c r="B2194" s="145" t="s">
        <v>149</v>
      </c>
      <c r="C2194" s="218">
        <v>40457</v>
      </c>
      <c r="D2194" s="218">
        <v>40700</v>
      </c>
      <c r="E2194" s="145">
        <v>2011</v>
      </c>
      <c r="F2194" s="145">
        <v>1</v>
      </c>
      <c r="G2194" s="145">
        <v>6</v>
      </c>
      <c r="H2194" s="146">
        <v>35.149435484815385</v>
      </c>
      <c r="I2194">
        <v>2.1966000000000001</v>
      </c>
      <c r="J2194" s="144" t="s">
        <v>17</v>
      </c>
      <c r="K2194" s="144" t="s">
        <v>17</v>
      </c>
      <c r="L2194" s="161">
        <v>6.1349999999999998</v>
      </c>
      <c r="M2194" s="144" t="s">
        <v>17</v>
      </c>
      <c r="N2194" s="162">
        <v>54.058120000000002</v>
      </c>
      <c r="O2194" s="162">
        <v>674</v>
      </c>
      <c r="P2194" s="162">
        <v>8.3449999999999996E-2</v>
      </c>
      <c r="Q2194" s="162">
        <v>0.84599999999999997</v>
      </c>
      <c r="R2194" s="144" t="s">
        <v>17</v>
      </c>
      <c r="S2194" s="14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57">
        <v>0.67537999999999998</v>
      </c>
      <c r="Y2194" s="144">
        <v>89</v>
      </c>
      <c r="Z2194" s="14" t="s">
        <v>17</v>
      </c>
      <c r="AA2194" s="14" t="s">
        <v>17</v>
      </c>
      <c r="AB2194" s="143" t="s">
        <v>17</v>
      </c>
      <c r="AC2194" s="143" t="s">
        <v>17</v>
      </c>
      <c r="AD2194" s="14" t="s">
        <v>17</v>
      </c>
      <c r="AE2194" s="14" t="s">
        <v>17</v>
      </c>
      <c r="AF2194" s="147" t="s">
        <v>190</v>
      </c>
    </row>
    <row r="2195" spans="1:32" s="145" customFormat="1" ht="15">
      <c r="A2195" s="145" t="s">
        <v>143</v>
      </c>
      <c r="B2195" s="145" t="s">
        <v>149</v>
      </c>
      <c r="C2195" s="218">
        <v>40457</v>
      </c>
      <c r="D2195" s="218">
        <v>40700</v>
      </c>
      <c r="E2195" s="145">
        <v>2011</v>
      </c>
      <c r="F2195" s="145">
        <v>1</v>
      </c>
      <c r="G2195" s="145">
        <v>7</v>
      </c>
      <c r="H2195" s="146">
        <v>34.831910527615385</v>
      </c>
      <c r="I2195">
        <v>2.7993000000000001</v>
      </c>
      <c r="J2195" s="144" t="s">
        <v>17</v>
      </c>
      <c r="K2195" s="144" t="s">
        <v>17</v>
      </c>
      <c r="L2195" s="161">
        <v>5.375</v>
      </c>
      <c r="M2195" s="144" t="s">
        <v>17</v>
      </c>
      <c r="N2195" s="162">
        <v>102.3092</v>
      </c>
      <c r="O2195" s="162">
        <v>979</v>
      </c>
      <c r="P2195" s="162">
        <v>9.7259999999999999E-2</v>
      </c>
      <c r="Q2195" s="162">
        <v>0.96099999999999997</v>
      </c>
      <c r="R2195" s="144" t="s">
        <v>17</v>
      </c>
      <c r="S2195" s="14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57">
        <v>0.74330000000000007</v>
      </c>
      <c r="Y2195" s="144">
        <v>89</v>
      </c>
      <c r="Z2195" s="14" t="s">
        <v>17</v>
      </c>
      <c r="AA2195" s="14" t="s">
        <v>17</v>
      </c>
      <c r="AB2195" s="143" t="s">
        <v>17</v>
      </c>
      <c r="AC2195" s="143" t="s">
        <v>17</v>
      </c>
      <c r="AD2195" s="14" t="s">
        <v>17</v>
      </c>
      <c r="AE2195" s="14" t="s">
        <v>17</v>
      </c>
      <c r="AF2195" s="147" t="s">
        <v>190</v>
      </c>
    </row>
    <row r="2196" spans="1:32" ht="15">
      <c r="A2196" t="s">
        <v>143</v>
      </c>
      <c r="B2196" t="s">
        <v>149</v>
      </c>
      <c r="C2196" s="217">
        <v>40457</v>
      </c>
      <c r="D2196" s="217">
        <v>40700</v>
      </c>
      <c r="E2196">
        <v>2011</v>
      </c>
      <c r="F2196">
        <v>1</v>
      </c>
      <c r="G2196">
        <v>8</v>
      </c>
      <c r="H2196" s="130">
        <v>48.576182132838461</v>
      </c>
      <c r="I2196">
        <v>2.5251999999999999</v>
      </c>
      <c r="J2196" s="14" t="s">
        <v>17</v>
      </c>
      <c r="K2196" s="14" t="s">
        <v>17</v>
      </c>
      <c r="L2196" s="14" t="s">
        <v>17</v>
      </c>
      <c r="M2196" s="14" t="s">
        <v>17</v>
      </c>
      <c r="N2196" s="14" t="s">
        <v>17</v>
      </c>
      <c r="O2196" s="14" t="s">
        <v>17</v>
      </c>
      <c r="P2196" s="14" t="s">
        <v>17</v>
      </c>
      <c r="Q2196" s="14" t="s">
        <v>17</v>
      </c>
      <c r="R2196" s="14" t="s">
        <v>17</v>
      </c>
      <c r="S2196" s="1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40">
        <v>0.65528999999999993</v>
      </c>
      <c r="Y2196" s="14">
        <v>89</v>
      </c>
      <c r="Z2196" s="14" t="s">
        <v>17</v>
      </c>
      <c r="AA2196" s="14" t="s">
        <v>17</v>
      </c>
      <c r="AB2196" s="143" t="s">
        <v>17</v>
      </c>
      <c r="AC2196" s="143" t="s">
        <v>17</v>
      </c>
      <c r="AD2196" s="14" t="s">
        <v>17</v>
      </c>
      <c r="AE2196" s="14" t="s">
        <v>17</v>
      </c>
    </row>
    <row r="2197" spans="1:32" ht="15">
      <c r="A2197" t="s">
        <v>143</v>
      </c>
      <c r="B2197" t="s">
        <v>149</v>
      </c>
      <c r="C2197" s="217">
        <v>40457</v>
      </c>
      <c r="D2197" s="217">
        <v>40700</v>
      </c>
      <c r="E2197">
        <v>2011</v>
      </c>
      <c r="F2197">
        <v>1</v>
      </c>
      <c r="G2197">
        <v>9</v>
      </c>
      <c r="H2197" s="130">
        <v>35.772077768815386</v>
      </c>
      <c r="I2197">
        <v>2.1585999999999999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40">
        <v>0.57058999999999993</v>
      </c>
      <c r="Y2197" s="14">
        <v>89</v>
      </c>
      <c r="Z2197" s="14" t="s">
        <v>17</v>
      </c>
      <c r="AA2197" s="14" t="s">
        <v>17</v>
      </c>
      <c r="AB2197" s="143" t="s">
        <v>17</v>
      </c>
      <c r="AC2197" s="143" t="s">
        <v>17</v>
      </c>
      <c r="AD2197" s="14" t="s">
        <v>17</v>
      </c>
      <c r="AE2197" s="14" t="s">
        <v>337</v>
      </c>
    </row>
    <row r="2198" spans="1:32" ht="15">
      <c r="A2198" t="s">
        <v>143</v>
      </c>
      <c r="B2198" t="s">
        <v>149</v>
      </c>
      <c r="C2198" s="217">
        <v>40457</v>
      </c>
      <c r="D2198" s="217">
        <v>40700</v>
      </c>
      <c r="E2198">
        <v>2011</v>
      </c>
      <c r="F2198">
        <v>1</v>
      </c>
      <c r="G2198">
        <v>10</v>
      </c>
      <c r="H2198" s="130">
        <v>37.863438156034618</v>
      </c>
      <c r="I2198">
        <v>2.4264000000000001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40">
        <v>0.62767499999999998</v>
      </c>
      <c r="Y2198" s="14">
        <v>89</v>
      </c>
      <c r="Z2198" s="14" t="s">
        <v>17</v>
      </c>
      <c r="AA2198" s="14" t="s">
        <v>17</v>
      </c>
      <c r="AB2198" s="143" t="s">
        <v>17</v>
      </c>
      <c r="AC2198" s="143" t="s">
        <v>17</v>
      </c>
      <c r="AD2198" s="14" t="s">
        <v>17</v>
      </c>
      <c r="AE2198" s="14" t="s">
        <v>17</v>
      </c>
    </row>
    <row r="2199" spans="1:32" ht="15">
      <c r="A2199" t="s">
        <v>143</v>
      </c>
      <c r="B2199" t="s">
        <v>149</v>
      </c>
      <c r="C2199" s="217">
        <v>40457</v>
      </c>
      <c r="D2199" s="217">
        <v>40700</v>
      </c>
      <c r="E2199">
        <v>2011</v>
      </c>
      <c r="F2199">
        <v>1</v>
      </c>
      <c r="G2199">
        <v>11</v>
      </c>
      <c r="H2199" s="130">
        <v>47.256714118350004</v>
      </c>
      <c r="I2199">
        <v>2.9479000000000002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40">
        <v>0.69157000000000002</v>
      </c>
      <c r="Y2199" s="14">
        <v>89</v>
      </c>
      <c r="Z2199" s="14" t="s">
        <v>17</v>
      </c>
      <c r="AA2199" s="14" t="s">
        <v>17</v>
      </c>
      <c r="AB2199" s="143" t="s">
        <v>17</v>
      </c>
      <c r="AC2199" s="143" t="s">
        <v>17</v>
      </c>
      <c r="AD2199" s="14" t="s">
        <v>17</v>
      </c>
      <c r="AE2199" s="14" t="s">
        <v>337</v>
      </c>
    </row>
    <row r="2200" spans="1:32" ht="15">
      <c r="A2200" t="s">
        <v>143</v>
      </c>
      <c r="B2200" t="s">
        <v>149</v>
      </c>
      <c r="C2200" s="217">
        <v>40457</v>
      </c>
      <c r="D2200" s="217">
        <v>40700</v>
      </c>
      <c r="E2200">
        <v>2011</v>
      </c>
      <c r="F2200">
        <v>1</v>
      </c>
      <c r="G2200">
        <v>12</v>
      </c>
      <c r="H2200" s="130">
        <v>48.480499912223074</v>
      </c>
      <c r="I2200">
        <v>2.6665999999999999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40">
        <v>0.75829499999999994</v>
      </c>
      <c r="Y2200" s="14">
        <v>89</v>
      </c>
      <c r="Z2200" s="14" t="s">
        <v>17</v>
      </c>
      <c r="AA2200" s="14" t="s">
        <v>17</v>
      </c>
      <c r="AB2200" s="143" t="s">
        <v>17</v>
      </c>
      <c r="AC2200" s="143" t="s">
        <v>17</v>
      </c>
      <c r="AD2200" s="14" t="s">
        <v>17</v>
      </c>
      <c r="AE2200" s="14" t="s">
        <v>17</v>
      </c>
    </row>
    <row r="2201" spans="1:32" ht="15">
      <c r="A2201" t="s">
        <v>143</v>
      </c>
      <c r="B2201" t="s">
        <v>149</v>
      </c>
      <c r="C2201" s="217">
        <v>40457</v>
      </c>
      <c r="D2201" s="217">
        <v>40700</v>
      </c>
      <c r="E2201">
        <v>2011</v>
      </c>
      <c r="F2201">
        <v>1</v>
      </c>
      <c r="G2201">
        <v>13</v>
      </c>
      <c r="H2201" s="130">
        <v>47.885291896326933</v>
      </c>
      <c r="I2201">
        <v>2.6558000000000002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40">
        <v>0.76934499999999995</v>
      </c>
      <c r="Y2201" s="14">
        <v>89</v>
      </c>
      <c r="Z2201" s="14" t="s">
        <v>17</v>
      </c>
      <c r="AA2201" s="14" t="s">
        <v>17</v>
      </c>
      <c r="AB2201" s="143" t="s">
        <v>17</v>
      </c>
      <c r="AC2201" s="143" t="s">
        <v>17</v>
      </c>
      <c r="AD2201" s="14" t="s">
        <v>17</v>
      </c>
      <c r="AE2201" s="14" t="s">
        <v>337</v>
      </c>
    </row>
    <row r="2202" spans="1:32" ht="15">
      <c r="A2202" t="s">
        <v>143</v>
      </c>
      <c r="B2202" t="s">
        <v>149</v>
      </c>
      <c r="C2202" s="217">
        <v>40457</v>
      </c>
      <c r="D2202" s="217">
        <v>40700</v>
      </c>
      <c r="E2202">
        <v>2011</v>
      </c>
      <c r="F2202">
        <v>1</v>
      </c>
      <c r="G2202">
        <v>14</v>
      </c>
      <c r="H2202" s="130">
        <v>38.615266218946161</v>
      </c>
      <c r="I2202">
        <v>2.3973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40">
        <v>0.6307100000000001</v>
      </c>
      <c r="Y2202" s="14">
        <v>89</v>
      </c>
      <c r="Z2202" s="14" t="s">
        <v>17</v>
      </c>
      <c r="AA2202" s="14" t="s">
        <v>17</v>
      </c>
      <c r="AB2202" s="143" t="s">
        <v>17</v>
      </c>
      <c r="AC2202" s="143" t="s">
        <v>17</v>
      </c>
      <c r="AD2202" s="14" t="s">
        <v>17</v>
      </c>
      <c r="AE2202" s="14" t="s">
        <v>17</v>
      </c>
    </row>
    <row r="2203" spans="1:32" ht="15">
      <c r="A2203" t="s">
        <v>143</v>
      </c>
      <c r="B2203" t="s">
        <v>149</v>
      </c>
      <c r="C2203" s="217">
        <v>40457</v>
      </c>
      <c r="D2203" s="217">
        <v>40700</v>
      </c>
      <c r="E2203">
        <v>2011</v>
      </c>
      <c r="F2203">
        <v>2</v>
      </c>
      <c r="G2203">
        <v>1</v>
      </c>
      <c r="H2203" s="130">
        <v>25.520706212607692</v>
      </c>
      <c r="I2203">
        <v>1.7441</v>
      </c>
      <c r="J2203" s="14" t="s">
        <v>17</v>
      </c>
      <c r="K2203" s="14" t="s">
        <v>17</v>
      </c>
      <c r="L2203" s="163">
        <v>6.4649999999999999</v>
      </c>
      <c r="M2203" s="14" t="s">
        <v>17</v>
      </c>
      <c r="N2203" s="164">
        <v>42.020609999999998</v>
      </c>
      <c r="O2203" s="164">
        <v>605</v>
      </c>
      <c r="P2203" s="164">
        <v>6.6170000000000007E-2</v>
      </c>
      <c r="Q2203" s="164">
        <v>0.76200000000000001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40">
        <v>0.43005499999999997</v>
      </c>
      <c r="Y2203" s="14">
        <v>89</v>
      </c>
      <c r="Z2203" s="14" t="s">
        <v>17</v>
      </c>
      <c r="AA2203" s="14" t="s">
        <v>17</v>
      </c>
      <c r="AB2203" s="143" t="s">
        <v>17</v>
      </c>
      <c r="AC2203" s="143" t="s">
        <v>17</v>
      </c>
      <c r="AD2203" s="14" t="s">
        <v>17</v>
      </c>
      <c r="AE2203" s="14" t="s">
        <v>337</v>
      </c>
    </row>
    <row r="2204" spans="1:32" ht="15">
      <c r="A2204" t="s">
        <v>143</v>
      </c>
      <c r="B2204" t="s">
        <v>149</v>
      </c>
      <c r="C2204" s="217">
        <v>40457</v>
      </c>
      <c r="D2204" s="217">
        <v>40700</v>
      </c>
      <c r="E2204">
        <v>2011</v>
      </c>
      <c r="F2204">
        <v>2</v>
      </c>
      <c r="G2204">
        <v>2</v>
      </c>
      <c r="H2204" s="130">
        <v>29.415428526634614</v>
      </c>
      <c r="I2204">
        <v>1.6768000000000001</v>
      </c>
      <c r="J2204" s="14" t="s">
        <v>17</v>
      </c>
      <c r="K2204" s="14" t="s">
        <v>17</v>
      </c>
      <c r="L2204" s="163">
        <v>6.5149999999999997</v>
      </c>
      <c r="M2204" s="14" t="s">
        <v>17</v>
      </c>
      <c r="N2204" s="164">
        <v>131.46537999999998</v>
      </c>
      <c r="O2204" s="164">
        <v>913</v>
      </c>
      <c r="P2204" s="164">
        <v>7.7549999999999994E-2</v>
      </c>
      <c r="Q2204" s="164">
        <v>0.78100000000000003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40">
        <v>0.46886499999999998</v>
      </c>
      <c r="Y2204" s="14">
        <v>89</v>
      </c>
      <c r="Z2204" s="14" t="s">
        <v>17</v>
      </c>
      <c r="AA2204" s="14" t="s">
        <v>17</v>
      </c>
      <c r="AB2204" s="143" t="s">
        <v>17</v>
      </c>
      <c r="AC2204" s="143" t="s">
        <v>17</v>
      </c>
      <c r="AD2204" s="14" t="s">
        <v>17</v>
      </c>
      <c r="AE2204" s="14" t="s">
        <v>17</v>
      </c>
    </row>
    <row r="2205" spans="1:32" ht="15">
      <c r="A2205" t="s">
        <v>143</v>
      </c>
      <c r="B2205" t="s">
        <v>149</v>
      </c>
      <c r="C2205" s="217">
        <v>40457</v>
      </c>
      <c r="D2205" s="217">
        <v>40700</v>
      </c>
      <c r="E2205">
        <v>2011</v>
      </c>
      <c r="F2205">
        <v>2</v>
      </c>
      <c r="G2205">
        <v>3</v>
      </c>
      <c r="H2205" s="130">
        <v>30.320720258019232</v>
      </c>
      <c r="I2205">
        <v>1.83</v>
      </c>
      <c r="J2205" s="14" t="s">
        <v>17</v>
      </c>
      <c r="K2205" s="14" t="s">
        <v>17</v>
      </c>
      <c r="L2205" s="163">
        <v>6.4050000000000002</v>
      </c>
      <c r="M2205" s="14" t="s">
        <v>17</v>
      </c>
      <c r="N2205" s="164">
        <v>128.56186</v>
      </c>
      <c r="O2205" s="164">
        <v>869</v>
      </c>
      <c r="P2205" s="164">
        <v>8.2170000000000007E-2</v>
      </c>
      <c r="Q2205" s="164">
        <v>0.82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40">
        <v>0.48482999999999998</v>
      </c>
      <c r="Y2205" s="14">
        <v>89</v>
      </c>
      <c r="Z2205" s="14" t="s">
        <v>17</v>
      </c>
      <c r="AA2205" s="14" t="s">
        <v>17</v>
      </c>
      <c r="AB2205" s="143" t="s">
        <v>17</v>
      </c>
      <c r="AC2205" s="143" t="s">
        <v>17</v>
      </c>
      <c r="AD2205" s="14" t="s">
        <v>17</v>
      </c>
      <c r="AE2205" s="14" t="s">
        <v>337</v>
      </c>
    </row>
    <row r="2206" spans="1:32" ht="15">
      <c r="A2206" t="s">
        <v>143</v>
      </c>
      <c r="B2206" t="s">
        <v>149</v>
      </c>
      <c r="C2206" s="217">
        <v>40457</v>
      </c>
      <c r="D2206" s="217">
        <v>40700</v>
      </c>
      <c r="E2206">
        <v>2011</v>
      </c>
      <c r="F2206">
        <v>2</v>
      </c>
      <c r="G2206">
        <v>4</v>
      </c>
      <c r="H2206" s="130">
        <v>41.70863863066154</v>
      </c>
      <c r="I2206">
        <v>2.1316999999999999</v>
      </c>
      <c r="J2206" s="14" t="s">
        <v>17</v>
      </c>
      <c r="K2206" s="14" t="s">
        <v>17</v>
      </c>
      <c r="L2206" s="163">
        <v>5.99</v>
      </c>
      <c r="M2206" s="14" t="s">
        <v>17</v>
      </c>
      <c r="N2206" s="164">
        <v>39.480030000000006</v>
      </c>
      <c r="O2206" s="164">
        <v>766</v>
      </c>
      <c r="P2206" s="164">
        <v>8.1989999999999993E-2</v>
      </c>
      <c r="Q2206" s="164">
        <v>0.82799999999999996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40">
        <v>0.58316999999999997</v>
      </c>
      <c r="Y2206" s="14">
        <v>89</v>
      </c>
      <c r="Z2206" s="14" t="s">
        <v>17</v>
      </c>
      <c r="AA2206" s="14" t="s">
        <v>17</v>
      </c>
      <c r="AB2206" s="143" t="s">
        <v>17</v>
      </c>
      <c r="AC2206" s="143" t="s">
        <v>17</v>
      </c>
      <c r="AD2206" s="14" t="s">
        <v>17</v>
      </c>
      <c r="AE2206" s="14" t="s">
        <v>17</v>
      </c>
    </row>
    <row r="2207" spans="1:32" ht="15">
      <c r="A2207" t="s">
        <v>143</v>
      </c>
      <c r="B2207" t="s">
        <v>149</v>
      </c>
      <c r="C2207" s="217">
        <v>40457</v>
      </c>
      <c r="D2207" s="217">
        <v>40700</v>
      </c>
      <c r="E2207">
        <v>2011</v>
      </c>
      <c r="F2207">
        <v>2</v>
      </c>
      <c r="G2207">
        <v>5</v>
      </c>
      <c r="H2207" s="130">
        <v>45.875317362853849</v>
      </c>
      <c r="I2207">
        <v>2.3132999999999999</v>
      </c>
      <c r="J2207" s="14" t="s">
        <v>17</v>
      </c>
      <c r="K2207" s="14" t="s">
        <v>17</v>
      </c>
      <c r="L2207" s="163">
        <v>6.06</v>
      </c>
      <c r="M2207" s="14" t="s">
        <v>17</v>
      </c>
      <c r="N2207" s="164">
        <v>98.195880000000017</v>
      </c>
      <c r="O2207" s="164">
        <v>884</v>
      </c>
      <c r="P2207" s="164">
        <v>8.1689999999999999E-2</v>
      </c>
      <c r="Q2207" s="164">
        <v>0.874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40">
        <v>0.67061499999999996</v>
      </c>
      <c r="Y2207" s="14">
        <v>89</v>
      </c>
      <c r="Z2207" s="14" t="s">
        <v>17</v>
      </c>
      <c r="AA2207" s="14" t="s">
        <v>17</v>
      </c>
      <c r="AB2207" s="143" t="s">
        <v>17</v>
      </c>
      <c r="AC2207" s="143" t="s">
        <v>17</v>
      </c>
      <c r="AD2207" s="14" t="s">
        <v>17</v>
      </c>
      <c r="AE2207" s="14" t="s">
        <v>337</v>
      </c>
    </row>
    <row r="2208" spans="1:32" ht="15">
      <c r="A2208" t="s">
        <v>143</v>
      </c>
      <c r="B2208" t="s">
        <v>149</v>
      </c>
      <c r="C2208" s="217">
        <v>40457</v>
      </c>
      <c r="D2208" s="217">
        <v>40700</v>
      </c>
      <c r="E2208">
        <v>2011</v>
      </c>
      <c r="F2208">
        <v>2</v>
      </c>
      <c r="G2208">
        <v>6</v>
      </c>
      <c r="H2208" s="130">
        <v>47.451995060123089</v>
      </c>
      <c r="I2208">
        <v>2.4607999999999999</v>
      </c>
      <c r="J2208" s="14" t="s">
        <v>17</v>
      </c>
      <c r="K2208" s="14" t="s">
        <v>17</v>
      </c>
      <c r="L2208" s="163">
        <v>5.415</v>
      </c>
      <c r="M2208" s="14" t="s">
        <v>17</v>
      </c>
      <c r="N2208" s="164">
        <v>133.64302000000004</v>
      </c>
      <c r="O2208" s="164">
        <v>1092</v>
      </c>
      <c r="P2208" s="164">
        <v>9.9610000000000004E-2</v>
      </c>
      <c r="Q2208" s="164">
        <v>0.98199999999999998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40">
        <v>0.75195499999999993</v>
      </c>
      <c r="Y2208" s="14">
        <v>89</v>
      </c>
      <c r="Z2208" s="14" t="s">
        <v>17</v>
      </c>
      <c r="AA2208" s="14" t="s">
        <v>17</v>
      </c>
      <c r="AB2208" s="143" t="s">
        <v>17</v>
      </c>
      <c r="AC2208" s="143" t="s">
        <v>17</v>
      </c>
      <c r="AD2208" s="14" t="s">
        <v>17</v>
      </c>
      <c r="AE2208" s="14" t="s">
        <v>17</v>
      </c>
    </row>
    <row r="2209" spans="1:31" ht="15">
      <c r="A2209" t="s">
        <v>143</v>
      </c>
      <c r="B2209" t="s">
        <v>149</v>
      </c>
      <c r="C2209" s="217">
        <v>40457</v>
      </c>
      <c r="D2209" s="217">
        <v>40700</v>
      </c>
      <c r="E2209">
        <v>2011</v>
      </c>
      <c r="F2209">
        <v>2</v>
      </c>
      <c r="G2209">
        <v>7</v>
      </c>
      <c r="H2209" s="130">
        <v>48.133414703423085</v>
      </c>
      <c r="I2209">
        <v>2.9647000000000001</v>
      </c>
      <c r="J2209" s="14" t="s">
        <v>17</v>
      </c>
      <c r="K2209" s="14" t="s">
        <v>17</v>
      </c>
      <c r="L2209" s="163">
        <v>5.0999999999999996</v>
      </c>
      <c r="M2209" s="14" t="s">
        <v>17</v>
      </c>
      <c r="N2209" s="164">
        <v>108.47918</v>
      </c>
      <c r="O2209" s="164">
        <v>1066</v>
      </c>
      <c r="P2209" s="164">
        <v>0.10899</v>
      </c>
      <c r="Q2209" s="164">
        <v>1.05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40">
        <v>0.79620000000000002</v>
      </c>
      <c r="Y2209" s="14">
        <v>89</v>
      </c>
      <c r="Z2209" s="14" t="s">
        <v>17</v>
      </c>
      <c r="AA2209" s="14" t="s">
        <v>17</v>
      </c>
      <c r="AB2209" s="143" t="s">
        <v>17</v>
      </c>
      <c r="AC2209" s="143" t="s">
        <v>17</v>
      </c>
      <c r="AD2209" s="14" t="s">
        <v>17</v>
      </c>
      <c r="AE2209" s="14" t="s">
        <v>337</v>
      </c>
    </row>
    <row r="2210" spans="1:31" ht="15">
      <c r="A2210" t="s">
        <v>143</v>
      </c>
      <c r="B2210" t="s">
        <v>149</v>
      </c>
      <c r="C2210" s="217">
        <v>40457</v>
      </c>
      <c r="D2210" s="217">
        <v>40700</v>
      </c>
      <c r="E2210">
        <v>2011</v>
      </c>
      <c r="F2210">
        <v>2</v>
      </c>
      <c r="G2210">
        <v>8</v>
      </c>
      <c r="H2210" s="130">
        <v>41.67890705423077</v>
      </c>
      <c r="I2210">
        <v>2.1915</v>
      </c>
      <c r="J2210" s="14" t="s">
        <v>17</v>
      </c>
      <c r="K2210" s="14" t="s">
        <v>17</v>
      </c>
      <c r="L2210" s="14" t="s">
        <v>17</v>
      </c>
      <c r="M2210" s="14" t="s">
        <v>17</v>
      </c>
      <c r="N2210" s="14" t="s">
        <v>17</v>
      </c>
      <c r="O2210" s="14" t="s">
        <v>17</v>
      </c>
      <c r="P2210" s="14" t="s">
        <v>17</v>
      </c>
      <c r="Q2210" s="14" t="s">
        <v>17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40">
        <v>0.63958999999999999</v>
      </c>
      <c r="Y2210" s="14">
        <v>89</v>
      </c>
      <c r="Z2210" s="14" t="s">
        <v>17</v>
      </c>
      <c r="AA2210" s="14" t="s">
        <v>17</v>
      </c>
      <c r="AB2210" s="143" t="s">
        <v>17</v>
      </c>
      <c r="AC2210" s="143" t="s">
        <v>17</v>
      </c>
      <c r="AD2210" s="14" t="s">
        <v>17</v>
      </c>
      <c r="AE2210" s="14" t="s">
        <v>17</v>
      </c>
    </row>
    <row r="2211" spans="1:31" ht="15">
      <c r="A2211" t="s">
        <v>143</v>
      </c>
      <c r="B2211" t="s">
        <v>149</v>
      </c>
      <c r="C2211" s="217">
        <v>40457</v>
      </c>
      <c r="D2211" s="217">
        <v>40700</v>
      </c>
      <c r="E2211">
        <v>2011</v>
      </c>
      <c r="F2211">
        <v>2</v>
      </c>
      <c r="G2211">
        <v>9</v>
      </c>
      <c r="H2211" s="130">
        <v>49.90335739404231</v>
      </c>
      <c r="I2211">
        <v>2.4681000000000002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40">
        <v>0.67273499999999997</v>
      </c>
      <c r="Y2211" s="14">
        <v>89</v>
      </c>
      <c r="Z2211" s="14" t="s">
        <v>17</v>
      </c>
      <c r="AA2211" s="14" t="s">
        <v>17</v>
      </c>
      <c r="AB2211" s="143" t="s">
        <v>17</v>
      </c>
      <c r="AC2211" s="143" t="s">
        <v>17</v>
      </c>
      <c r="AD2211" s="14" t="s">
        <v>17</v>
      </c>
      <c r="AE2211" s="14" t="s">
        <v>337</v>
      </c>
    </row>
    <row r="2212" spans="1:31" ht="15">
      <c r="A2212" t="s">
        <v>143</v>
      </c>
      <c r="B2212" t="s">
        <v>149</v>
      </c>
      <c r="C2212" s="217">
        <v>40457</v>
      </c>
      <c r="D2212" s="217">
        <v>40700</v>
      </c>
      <c r="E2212">
        <v>2011</v>
      </c>
      <c r="F2212">
        <v>2</v>
      </c>
      <c r="G2212">
        <v>10</v>
      </c>
      <c r="H2212" s="130">
        <v>42.089939997473081</v>
      </c>
      <c r="I2212">
        <v>2.2705000000000002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40">
        <v>0.65098</v>
      </c>
      <c r="Y2212" s="14">
        <v>89</v>
      </c>
      <c r="Z2212" s="14" t="s">
        <v>17</v>
      </c>
      <c r="AA2212" s="14" t="s">
        <v>17</v>
      </c>
      <c r="AB2212" s="143" t="s">
        <v>17</v>
      </c>
      <c r="AC2212" s="143" t="s">
        <v>17</v>
      </c>
      <c r="AD2212" s="14" t="s">
        <v>17</v>
      </c>
      <c r="AE2212" s="14" t="s">
        <v>17</v>
      </c>
    </row>
    <row r="2213" spans="1:31" ht="15">
      <c r="A2213" t="s">
        <v>143</v>
      </c>
      <c r="B2213" t="s">
        <v>149</v>
      </c>
      <c r="C2213" s="217">
        <v>40457</v>
      </c>
      <c r="D2213" s="217">
        <v>40700</v>
      </c>
      <c r="E2213">
        <v>2011</v>
      </c>
      <c r="F2213">
        <v>2</v>
      </c>
      <c r="G2213">
        <v>11</v>
      </c>
      <c r="H2213" s="130">
        <v>47.432162636100003</v>
      </c>
      <c r="I2213">
        <v>2.2010999999999998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40">
        <v>0.65544500000000006</v>
      </c>
      <c r="Y2213" s="14">
        <v>89</v>
      </c>
      <c r="Z2213" s="14" t="s">
        <v>17</v>
      </c>
      <c r="AA2213" s="14" t="s">
        <v>17</v>
      </c>
      <c r="AB2213" s="143" t="s">
        <v>17</v>
      </c>
      <c r="AC2213" s="143" t="s">
        <v>17</v>
      </c>
      <c r="AD2213" s="14" t="s">
        <v>17</v>
      </c>
      <c r="AE2213" s="14" t="s">
        <v>337</v>
      </c>
    </row>
    <row r="2214" spans="1:31" ht="15">
      <c r="A2214" t="s">
        <v>143</v>
      </c>
      <c r="B2214" t="s">
        <v>149</v>
      </c>
      <c r="C2214" s="217">
        <v>40457</v>
      </c>
      <c r="D2214" s="217">
        <v>40700</v>
      </c>
      <c r="E2214">
        <v>2011</v>
      </c>
      <c r="F2214">
        <v>2</v>
      </c>
      <c r="G2214">
        <v>12</v>
      </c>
      <c r="H2214" s="130">
        <v>50.31384906240001</v>
      </c>
      <c r="I2214">
        <v>2.4045000000000001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40">
        <v>0.69680500000000001</v>
      </c>
      <c r="Y2214" s="14">
        <v>89</v>
      </c>
      <c r="Z2214" s="14" t="s">
        <v>17</v>
      </c>
      <c r="AA2214" s="14" t="s">
        <v>17</v>
      </c>
      <c r="AB2214" s="143" t="s">
        <v>17</v>
      </c>
      <c r="AC2214" s="143" t="s">
        <v>17</v>
      </c>
      <c r="AD2214" s="14" t="s">
        <v>17</v>
      </c>
      <c r="AE2214" s="14" t="s">
        <v>17</v>
      </c>
    </row>
    <row r="2215" spans="1:31" ht="15">
      <c r="A2215" t="s">
        <v>143</v>
      </c>
      <c r="B2215" t="s">
        <v>149</v>
      </c>
      <c r="C2215" s="217">
        <v>40457</v>
      </c>
      <c r="D2215" s="217">
        <v>40700</v>
      </c>
      <c r="E2215">
        <v>2011</v>
      </c>
      <c r="F2215">
        <v>2</v>
      </c>
      <c r="G2215">
        <v>13</v>
      </c>
      <c r="H2215" s="130">
        <v>46.968523981373082</v>
      </c>
      <c r="I2215">
        <v>3.0859000000000001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40">
        <v>0.78247500000000003</v>
      </c>
      <c r="Y2215" s="14">
        <v>89</v>
      </c>
      <c r="Z2215" s="14" t="s">
        <v>17</v>
      </c>
      <c r="AA2215" s="14" t="s">
        <v>17</v>
      </c>
      <c r="AB2215" s="143" t="s">
        <v>17</v>
      </c>
      <c r="AC2215" s="143" t="s">
        <v>17</v>
      </c>
      <c r="AD2215" s="14" t="s">
        <v>17</v>
      </c>
      <c r="AE2215" s="14" t="s">
        <v>337</v>
      </c>
    </row>
    <row r="2216" spans="1:31" ht="15">
      <c r="A2216" t="s">
        <v>143</v>
      </c>
      <c r="B2216" t="s">
        <v>149</v>
      </c>
      <c r="C2216" s="217">
        <v>40457</v>
      </c>
      <c r="D2216" s="217">
        <v>40700</v>
      </c>
      <c r="E2216">
        <v>2011</v>
      </c>
      <c r="F2216">
        <v>2</v>
      </c>
      <c r="G2216">
        <v>14</v>
      </c>
      <c r="H2216" s="130">
        <v>47.56961801713846</v>
      </c>
      <c r="I2216">
        <v>2.7972999999999999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40">
        <v>0.71300999999999992</v>
      </c>
      <c r="Y2216" s="14">
        <v>89</v>
      </c>
      <c r="Z2216" s="14" t="s">
        <v>17</v>
      </c>
      <c r="AA2216" s="14" t="s">
        <v>17</v>
      </c>
      <c r="AB2216" s="143" t="s">
        <v>17</v>
      </c>
      <c r="AC2216" s="143" t="s">
        <v>17</v>
      </c>
      <c r="AD2216" s="14" t="s">
        <v>17</v>
      </c>
      <c r="AE2216" s="14" t="s">
        <v>17</v>
      </c>
    </row>
    <row r="2217" spans="1:31" ht="15">
      <c r="A2217" t="s">
        <v>143</v>
      </c>
      <c r="B2217" t="s">
        <v>149</v>
      </c>
      <c r="C2217" s="217">
        <v>40457</v>
      </c>
      <c r="D2217" s="217">
        <v>40700</v>
      </c>
      <c r="E2217">
        <v>2011</v>
      </c>
      <c r="F2217">
        <v>3</v>
      </c>
      <c r="G2217">
        <v>1</v>
      </c>
      <c r="H2217" s="130">
        <v>33.318065847634621</v>
      </c>
      <c r="I2217">
        <v>1.8448</v>
      </c>
      <c r="J2217" s="14" t="s">
        <v>17</v>
      </c>
      <c r="K2217" s="14" t="s">
        <v>17</v>
      </c>
      <c r="L2217" s="163">
        <v>6.2750000000000004</v>
      </c>
      <c r="M2217" s="14" t="s">
        <v>17</v>
      </c>
      <c r="N2217" s="164">
        <v>39.480030000000006</v>
      </c>
      <c r="O2217" s="164">
        <v>718</v>
      </c>
      <c r="P2217" s="164">
        <v>7.8780000000000003E-2</v>
      </c>
      <c r="Q2217" s="164">
        <v>0.69499999999999995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40">
        <v>0.54400500000000007</v>
      </c>
      <c r="Y2217" s="14">
        <v>89</v>
      </c>
      <c r="Z2217" s="14" t="s">
        <v>17</v>
      </c>
      <c r="AA2217" s="14" t="s">
        <v>17</v>
      </c>
      <c r="AB2217" s="143" t="s">
        <v>17</v>
      </c>
      <c r="AC2217" s="143" t="s">
        <v>17</v>
      </c>
      <c r="AD2217" s="14" t="s">
        <v>17</v>
      </c>
      <c r="AE2217" s="14" t="s">
        <v>337</v>
      </c>
    </row>
    <row r="2218" spans="1:31" ht="15">
      <c r="A2218" t="s">
        <v>143</v>
      </c>
      <c r="B2218" t="s">
        <v>149</v>
      </c>
      <c r="C2218" s="217">
        <v>40457</v>
      </c>
      <c r="D2218" s="217">
        <v>40700</v>
      </c>
      <c r="E2218">
        <v>2011</v>
      </c>
      <c r="F2218">
        <v>3</v>
      </c>
      <c r="G2218">
        <v>2</v>
      </c>
      <c r="H2218" s="130">
        <v>29.49924012369231</v>
      </c>
      <c r="I2218">
        <v>1.92</v>
      </c>
      <c r="J2218" s="14" t="s">
        <v>17</v>
      </c>
      <c r="K2218" s="14" t="s">
        <v>17</v>
      </c>
      <c r="L2218" s="163">
        <v>6.23</v>
      </c>
      <c r="M2218" s="14" t="s">
        <v>17</v>
      </c>
      <c r="N2218" s="164">
        <v>134.24792000000002</v>
      </c>
      <c r="O2218" s="164">
        <v>1046</v>
      </c>
      <c r="P2218" s="164">
        <v>8.8679999999999995E-2</v>
      </c>
      <c r="Q2218" s="164">
        <v>0.85799999999999998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40">
        <v>0.54200000000000004</v>
      </c>
      <c r="Y2218" s="14">
        <v>89</v>
      </c>
      <c r="Z2218" s="14" t="s">
        <v>17</v>
      </c>
      <c r="AA2218" s="14" t="s">
        <v>17</v>
      </c>
      <c r="AB2218" s="143" t="s">
        <v>17</v>
      </c>
      <c r="AC2218" s="143" t="s">
        <v>17</v>
      </c>
      <c r="AD2218" s="14" t="s">
        <v>17</v>
      </c>
      <c r="AE2218" s="14" t="s">
        <v>17</v>
      </c>
    </row>
    <row r="2219" spans="1:31" ht="15">
      <c r="A2219" t="s">
        <v>143</v>
      </c>
      <c r="B2219" t="s">
        <v>149</v>
      </c>
      <c r="C2219" s="217">
        <v>40457</v>
      </c>
      <c r="D2219" s="217">
        <v>40700</v>
      </c>
      <c r="E2219">
        <v>2011</v>
      </c>
      <c r="F2219">
        <v>3</v>
      </c>
      <c r="G2219">
        <v>3</v>
      </c>
      <c r="H2219" s="130">
        <v>24.71555484166154</v>
      </c>
      <c r="I2219">
        <v>1.7563</v>
      </c>
      <c r="J2219" s="14" t="s">
        <v>17</v>
      </c>
      <c r="K2219" s="14" t="s">
        <v>17</v>
      </c>
      <c r="L2219" s="163">
        <v>5.6150000000000002</v>
      </c>
      <c r="M2219" s="14" t="s">
        <v>17</v>
      </c>
      <c r="N2219" s="164">
        <v>141.86965999999998</v>
      </c>
      <c r="O2219" s="164">
        <v>1020</v>
      </c>
      <c r="P2219" s="164">
        <v>7.7460000000000001E-2</v>
      </c>
      <c r="Q2219" s="164">
        <v>0.81200000000000006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40">
        <v>0.52197499999999997</v>
      </c>
      <c r="Y2219" s="14">
        <v>89</v>
      </c>
      <c r="Z2219" s="14" t="s">
        <v>17</v>
      </c>
      <c r="AA2219" s="14" t="s">
        <v>17</v>
      </c>
      <c r="AB2219" s="143" t="s">
        <v>17</v>
      </c>
      <c r="AC2219" s="143" t="s">
        <v>17</v>
      </c>
      <c r="AD2219" s="14" t="s">
        <v>17</v>
      </c>
      <c r="AE2219" s="14" t="s">
        <v>337</v>
      </c>
    </row>
    <row r="2220" spans="1:31" ht="15">
      <c r="A2220" t="s">
        <v>143</v>
      </c>
      <c r="B2220" t="s">
        <v>149</v>
      </c>
      <c r="C2220" s="217">
        <v>40457</v>
      </c>
      <c r="D2220" s="217">
        <v>40700</v>
      </c>
      <c r="E2220">
        <v>2011</v>
      </c>
      <c r="F2220">
        <v>3</v>
      </c>
      <c r="G2220">
        <v>4</v>
      </c>
      <c r="H2220" s="130">
        <v>41.124254759584623</v>
      </c>
      <c r="I2220">
        <v>2.1688000000000001</v>
      </c>
      <c r="J2220" s="14" t="s">
        <v>17</v>
      </c>
      <c r="K2220" s="14" t="s">
        <v>17</v>
      </c>
      <c r="L2220" s="163">
        <v>5.8949999999999996</v>
      </c>
      <c r="M2220" s="14" t="s">
        <v>17</v>
      </c>
      <c r="N2220" s="164">
        <v>131.46537999999998</v>
      </c>
      <c r="O2220" s="164">
        <v>1052</v>
      </c>
      <c r="P2220" s="164">
        <v>7.9460000000000003E-2</v>
      </c>
      <c r="Q2220" s="164">
        <v>0.89300000000000002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40">
        <v>0.65146999999999999</v>
      </c>
      <c r="Y2220" s="14">
        <v>89</v>
      </c>
      <c r="Z2220" s="14" t="s">
        <v>17</v>
      </c>
      <c r="AA2220" s="14" t="s">
        <v>17</v>
      </c>
      <c r="AB2220" s="143" t="s">
        <v>17</v>
      </c>
      <c r="AC2220" s="143" t="s">
        <v>17</v>
      </c>
      <c r="AD2220" s="14" t="s">
        <v>17</v>
      </c>
      <c r="AE2220" s="14" t="s">
        <v>17</v>
      </c>
    </row>
    <row r="2221" spans="1:31" ht="15">
      <c r="A2221" t="s">
        <v>143</v>
      </c>
      <c r="B2221" t="s">
        <v>149</v>
      </c>
      <c r="C2221" s="217">
        <v>40457</v>
      </c>
      <c r="D2221" s="217">
        <v>40700</v>
      </c>
      <c r="E2221">
        <v>2011</v>
      </c>
      <c r="F2221">
        <v>3</v>
      </c>
      <c r="G2221">
        <v>5</v>
      </c>
      <c r="H2221" s="130">
        <v>23.690206732499998</v>
      </c>
      <c r="I2221">
        <v>2.6932</v>
      </c>
      <c r="J2221" s="14" t="s">
        <v>17</v>
      </c>
      <c r="K2221" s="14" t="s">
        <v>17</v>
      </c>
      <c r="L2221" s="163">
        <v>5.6550000000000002</v>
      </c>
      <c r="M2221" s="14" t="s">
        <v>17</v>
      </c>
      <c r="N2221" s="164">
        <v>132.67518000000001</v>
      </c>
      <c r="O2221" s="164">
        <v>893</v>
      </c>
      <c r="P2221" s="164">
        <v>7.8329999999999997E-2</v>
      </c>
      <c r="Q2221" s="164">
        <v>0.85699999999999998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40">
        <v>0.72394000000000003</v>
      </c>
      <c r="Y2221" s="14">
        <v>89</v>
      </c>
      <c r="Z2221" s="14" t="s">
        <v>17</v>
      </c>
      <c r="AA2221" s="14" t="s">
        <v>17</v>
      </c>
      <c r="AB2221" s="143" t="s">
        <v>17</v>
      </c>
      <c r="AC2221" s="143" t="s">
        <v>17</v>
      </c>
      <c r="AD2221" s="14" t="s">
        <v>17</v>
      </c>
      <c r="AE2221" s="14" t="s">
        <v>337</v>
      </c>
    </row>
    <row r="2222" spans="1:31" ht="15">
      <c r="A2222" t="s">
        <v>143</v>
      </c>
      <c r="B2222" t="s">
        <v>149</v>
      </c>
      <c r="C2222" s="217">
        <v>40457</v>
      </c>
      <c r="D2222" s="217">
        <v>40700</v>
      </c>
      <c r="E2222">
        <v>2011</v>
      </c>
      <c r="F2222">
        <v>3</v>
      </c>
      <c r="G2222">
        <v>6</v>
      </c>
      <c r="H2222" s="130">
        <v>50.758979722338459</v>
      </c>
      <c r="I2222">
        <v>2.8365</v>
      </c>
      <c r="J2222" s="14" t="s">
        <v>17</v>
      </c>
      <c r="K2222" s="14" t="s">
        <v>17</v>
      </c>
      <c r="L2222" s="163">
        <v>5.44</v>
      </c>
      <c r="M2222" s="14" t="s">
        <v>17</v>
      </c>
      <c r="N2222" s="164">
        <v>62.6477</v>
      </c>
      <c r="O2222" s="164">
        <v>1010</v>
      </c>
      <c r="P2222" s="164">
        <v>8.9200000000000002E-2</v>
      </c>
      <c r="Q2222" s="164">
        <v>0.93100000000000005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40">
        <v>0.73735499999999998</v>
      </c>
      <c r="Y2222" s="14">
        <v>89</v>
      </c>
      <c r="Z2222" s="14" t="s">
        <v>17</v>
      </c>
      <c r="AA2222" s="14" t="s">
        <v>17</v>
      </c>
      <c r="AB2222" s="143" t="s">
        <v>17</v>
      </c>
      <c r="AC2222" s="143" t="s">
        <v>17</v>
      </c>
      <c r="AD2222" s="14" t="s">
        <v>17</v>
      </c>
      <c r="AE2222" s="14" t="s">
        <v>17</v>
      </c>
    </row>
    <row r="2223" spans="1:31" ht="15">
      <c r="A2223" t="s">
        <v>143</v>
      </c>
      <c r="B2223" t="s">
        <v>149</v>
      </c>
      <c r="C2223" s="217">
        <v>40457</v>
      </c>
      <c r="D2223" s="217">
        <v>40700</v>
      </c>
      <c r="E2223">
        <v>2011</v>
      </c>
      <c r="F2223">
        <v>3</v>
      </c>
      <c r="G2223">
        <v>7</v>
      </c>
      <c r="H2223" s="130">
        <v>54.568066167449999</v>
      </c>
      <c r="I2223">
        <v>2.6516000000000002</v>
      </c>
      <c r="J2223" s="14" t="s">
        <v>17</v>
      </c>
      <c r="K2223" s="14" t="s">
        <v>17</v>
      </c>
      <c r="L2223" s="163">
        <v>5.32</v>
      </c>
      <c r="M2223" s="14" t="s">
        <v>17</v>
      </c>
      <c r="N2223" s="164">
        <v>66.277100000000019</v>
      </c>
      <c r="O2223" s="164">
        <v>1048</v>
      </c>
      <c r="P2223" s="164">
        <v>8.3949999999999997E-2</v>
      </c>
      <c r="Q2223" s="164">
        <v>0.92300000000000004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40">
        <v>0.81030000000000002</v>
      </c>
      <c r="Y2223" s="14">
        <v>89</v>
      </c>
      <c r="Z2223" s="14" t="s">
        <v>17</v>
      </c>
      <c r="AA2223" s="14" t="s">
        <v>17</v>
      </c>
      <c r="AB2223" s="143" t="s">
        <v>17</v>
      </c>
      <c r="AC2223" s="143" t="s">
        <v>17</v>
      </c>
      <c r="AD2223" s="14" t="s">
        <v>17</v>
      </c>
      <c r="AE2223" s="14" t="s">
        <v>337</v>
      </c>
    </row>
    <row r="2224" spans="1:31" ht="15">
      <c r="A2224" t="s">
        <v>143</v>
      </c>
      <c r="B2224" t="s">
        <v>149</v>
      </c>
      <c r="C2224" s="217">
        <v>40457</v>
      </c>
      <c r="D2224" s="217">
        <v>40700</v>
      </c>
      <c r="E2224">
        <v>2011</v>
      </c>
      <c r="F2224">
        <v>3</v>
      </c>
      <c r="G2224">
        <v>8</v>
      </c>
      <c r="H2224" s="130">
        <v>45.63564511198846</v>
      </c>
      <c r="I2224">
        <v>2.4243000000000001</v>
      </c>
      <c r="J2224" s="14" t="s">
        <v>17</v>
      </c>
      <c r="K2224" s="14" t="s">
        <v>17</v>
      </c>
      <c r="L2224" s="14" t="s">
        <v>17</v>
      </c>
      <c r="M2224" s="14" t="s">
        <v>17</v>
      </c>
      <c r="N2224" s="14" t="s">
        <v>17</v>
      </c>
      <c r="O2224" s="14" t="s">
        <v>17</v>
      </c>
      <c r="P2224" s="14" t="s">
        <v>17</v>
      </c>
      <c r="Q2224" s="14" t="s">
        <v>17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40">
        <v>0.71451500000000001</v>
      </c>
      <c r="Y2224" s="14">
        <v>89</v>
      </c>
      <c r="Z2224" s="14" t="s">
        <v>17</v>
      </c>
      <c r="AA2224" s="14" t="s">
        <v>17</v>
      </c>
      <c r="AB2224" s="143" t="s">
        <v>17</v>
      </c>
      <c r="AC2224" s="143" t="s">
        <v>17</v>
      </c>
      <c r="AD2224" s="14" t="s">
        <v>17</v>
      </c>
      <c r="AE2224" s="14" t="s">
        <v>17</v>
      </c>
    </row>
    <row r="2225" spans="1:31" ht="15">
      <c r="A2225" t="s">
        <v>143</v>
      </c>
      <c r="B2225" t="s">
        <v>149</v>
      </c>
      <c r="C2225" s="217">
        <v>40457</v>
      </c>
      <c r="D2225" s="217">
        <v>40700</v>
      </c>
      <c r="E2225">
        <v>2011</v>
      </c>
      <c r="F2225">
        <v>3</v>
      </c>
      <c r="G2225">
        <v>9</v>
      </c>
      <c r="H2225" s="130">
        <v>24.641860515334614</v>
      </c>
      <c r="I2225">
        <v>2.3778999999999999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40">
        <v>0.69748500000000002</v>
      </c>
      <c r="Y2225" s="14">
        <v>89</v>
      </c>
      <c r="Z2225" s="14" t="s">
        <v>17</v>
      </c>
      <c r="AA2225" s="14" t="s">
        <v>17</v>
      </c>
      <c r="AB2225" s="143" t="s">
        <v>17</v>
      </c>
      <c r="AC2225" s="143" t="s">
        <v>17</v>
      </c>
      <c r="AD2225" s="14" t="s">
        <v>17</v>
      </c>
      <c r="AE2225" s="14" t="s">
        <v>337</v>
      </c>
    </row>
    <row r="2226" spans="1:31" ht="15">
      <c r="A2226" t="s">
        <v>143</v>
      </c>
      <c r="B2226" t="s">
        <v>149</v>
      </c>
      <c r="C2226" s="217">
        <v>40457</v>
      </c>
      <c r="D2226" s="217">
        <v>40700</v>
      </c>
      <c r="E2226">
        <v>2011</v>
      </c>
      <c r="F2226">
        <v>3</v>
      </c>
      <c r="G2226">
        <v>10</v>
      </c>
      <c r="H2226" s="130">
        <v>48.055223121230775</v>
      </c>
      <c r="I2226">
        <v>2.4276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40">
        <v>0.68727499999999997</v>
      </c>
      <c r="Y2226" s="14">
        <v>89</v>
      </c>
      <c r="Z2226" s="14" t="s">
        <v>17</v>
      </c>
      <c r="AA2226" s="14" t="s">
        <v>17</v>
      </c>
      <c r="AB2226" s="143" t="s">
        <v>17</v>
      </c>
      <c r="AC2226" s="143" t="s">
        <v>17</v>
      </c>
      <c r="AD2226" s="14" t="s">
        <v>17</v>
      </c>
      <c r="AE2226" s="14" t="s">
        <v>17</v>
      </c>
    </row>
    <row r="2227" spans="1:31" ht="15">
      <c r="A2227" t="s">
        <v>143</v>
      </c>
      <c r="B2227" t="s">
        <v>149</v>
      </c>
      <c r="C2227" s="217">
        <v>40457</v>
      </c>
      <c r="D2227" s="217">
        <v>40700</v>
      </c>
      <c r="E2227">
        <v>2011</v>
      </c>
      <c r="F2227">
        <v>3</v>
      </c>
      <c r="G2227">
        <v>11</v>
      </c>
      <c r="H2227" s="130">
        <v>53.340852628800008</v>
      </c>
      <c r="I2227">
        <v>2.4215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40">
        <v>0.74007000000000001</v>
      </c>
      <c r="Y2227" s="14">
        <v>89</v>
      </c>
      <c r="Z2227" s="14" t="s">
        <v>17</v>
      </c>
      <c r="AA2227" s="14" t="s">
        <v>17</v>
      </c>
      <c r="AB2227" s="143" t="s">
        <v>17</v>
      </c>
      <c r="AC2227" s="143" t="s">
        <v>17</v>
      </c>
      <c r="AD2227" s="14" t="s">
        <v>17</v>
      </c>
      <c r="AE2227" s="14" t="s">
        <v>337</v>
      </c>
    </row>
    <row r="2228" spans="1:31" ht="15">
      <c r="A2228" t="s">
        <v>143</v>
      </c>
      <c r="B2228" t="s">
        <v>149</v>
      </c>
      <c r="C2228" s="217">
        <v>40457</v>
      </c>
      <c r="D2228" s="217">
        <v>40700</v>
      </c>
      <c r="E2228">
        <v>2011</v>
      </c>
      <c r="F2228">
        <v>3</v>
      </c>
      <c r="G2228">
        <v>12</v>
      </c>
      <c r="H2228" s="130">
        <v>21.18762404169231</v>
      </c>
      <c r="I2228">
        <v>2.8483999999999998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40">
        <v>0.68746499999999999</v>
      </c>
      <c r="Y2228" s="14">
        <v>89</v>
      </c>
      <c r="Z2228" s="14" t="s">
        <v>17</v>
      </c>
      <c r="AA2228" s="14" t="s">
        <v>17</v>
      </c>
      <c r="AB2228" s="143" t="s">
        <v>17</v>
      </c>
      <c r="AC2228" s="143" t="s">
        <v>17</v>
      </c>
      <c r="AD2228" s="14" t="s">
        <v>17</v>
      </c>
      <c r="AE2228" s="14" t="s">
        <v>17</v>
      </c>
    </row>
    <row r="2229" spans="1:31" ht="15">
      <c r="A2229" t="s">
        <v>143</v>
      </c>
      <c r="B2229" t="s">
        <v>149</v>
      </c>
      <c r="C2229" s="217">
        <v>40457</v>
      </c>
      <c r="D2229" s="217">
        <v>40700</v>
      </c>
      <c r="E2229">
        <v>2011</v>
      </c>
      <c r="F2229">
        <v>3</v>
      </c>
      <c r="G2229">
        <v>13</v>
      </c>
      <c r="H2229" s="130">
        <v>17.128648397976928</v>
      </c>
      <c r="I2229">
        <v>3.4241000000000001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40">
        <v>0.80911</v>
      </c>
      <c r="Y2229" s="14">
        <v>89</v>
      </c>
      <c r="Z2229" s="14" t="s">
        <v>17</v>
      </c>
      <c r="AA2229" s="14" t="s">
        <v>17</v>
      </c>
      <c r="AB2229" s="143" t="s">
        <v>17</v>
      </c>
      <c r="AC2229" s="143" t="s">
        <v>17</v>
      </c>
      <c r="AD2229" s="14" t="s">
        <v>17</v>
      </c>
      <c r="AE2229" s="14" t="s">
        <v>337</v>
      </c>
    </row>
    <row r="2230" spans="1:31" ht="15">
      <c r="A2230" t="s">
        <v>143</v>
      </c>
      <c r="B2230" t="s">
        <v>149</v>
      </c>
      <c r="C2230" s="217">
        <v>40457</v>
      </c>
      <c r="D2230" s="217">
        <v>40700</v>
      </c>
      <c r="E2230">
        <v>2011</v>
      </c>
      <c r="F2230">
        <v>3</v>
      </c>
      <c r="G2230">
        <v>14</v>
      </c>
      <c r="H2230" s="130">
        <v>46.131890726180778</v>
      </c>
      <c r="I2230">
        <v>1.8807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40">
        <v>0.73775999999999997</v>
      </c>
      <c r="Y2230" s="14">
        <v>89</v>
      </c>
      <c r="Z2230" s="14" t="s">
        <v>17</v>
      </c>
      <c r="AA2230" s="14" t="s">
        <v>17</v>
      </c>
      <c r="AB2230" s="143" t="s">
        <v>17</v>
      </c>
      <c r="AC2230" s="143" t="s">
        <v>17</v>
      </c>
      <c r="AD2230" s="14" t="s">
        <v>17</v>
      </c>
      <c r="AE2230" s="14" t="s">
        <v>17</v>
      </c>
    </row>
    <row r="2231" spans="1:31" ht="15">
      <c r="A2231" t="s">
        <v>143</v>
      </c>
      <c r="B2231" t="s">
        <v>149</v>
      </c>
      <c r="C2231" s="217">
        <v>40457</v>
      </c>
      <c r="D2231" s="217">
        <v>40700</v>
      </c>
      <c r="E2231">
        <v>2011</v>
      </c>
      <c r="F2231">
        <v>4</v>
      </c>
      <c r="G2231">
        <v>1</v>
      </c>
      <c r="H2231" s="130">
        <v>29.119384672442305</v>
      </c>
      <c r="I2231">
        <v>1.9349000000000001</v>
      </c>
      <c r="J2231" s="14" t="s">
        <v>17</v>
      </c>
      <c r="K2231" s="14" t="s">
        <v>17</v>
      </c>
      <c r="L2231" s="163">
        <v>6.6349999999999998</v>
      </c>
      <c r="M2231" s="14" t="s">
        <v>17</v>
      </c>
      <c r="N2231" s="164">
        <v>40.205910000000003</v>
      </c>
      <c r="O2231" s="164">
        <v>703</v>
      </c>
      <c r="P2231" s="164">
        <v>5.7329999999999999E-2</v>
      </c>
      <c r="Q2231" s="164">
        <v>0.78700000000000003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40">
        <v>0.53001999999999994</v>
      </c>
      <c r="Y2231" s="14">
        <v>89</v>
      </c>
      <c r="Z2231" s="14" t="s">
        <v>17</v>
      </c>
      <c r="AA2231" s="14" t="s">
        <v>17</v>
      </c>
      <c r="AB2231" s="143" t="s">
        <v>17</v>
      </c>
      <c r="AC2231" s="143" t="s">
        <v>17</v>
      </c>
      <c r="AD2231" s="14" t="s">
        <v>17</v>
      </c>
      <c r="AE2231" s="14" t="s">
        <v>337</v>
      </c>
    </row>
    <row r="2232" spans="1:31" ht="15">
      <c r="A2232" t="s">
        <v>143</v>
      </c>
      <c r="B2232" t="s">
        <v>149</v>
      </c>
      <c r="C2232" s="217">
        <v>40457</v>
      </c>
      <c r="D2232" s="217">
        <v>40700</v>
      </c>
      <c r="E2232">
        <v>2011</v>
      </c>
      <c r="F2232">
        <v>4</v>
      </c>
      <c r="G2232">
        <v>2</v>
      </c>
      <c r="H2232" s="130">
        <v>28.703862150784623</v>
      </c>
      <c r="I2232">
        <v>2.1478000000000002</v>
      </c>
      <c r="J2232" s="14" t="s">
        <v>17</v>
      </c>
      <c r="K2232" s="14" t="s">
        <v>17</v>
      </c>
      <c r="L2232" s="163">
        <v>6.3250000000000002</v>
      </c>
      <c r="M2232" s="14" t="s">
        <v>17</v>
      </c>
      <c r="N2232" s="164">
        <v>138.84515999999999</v>
      </c>
      <c r="O2232" s="164">
        <v>1163</v>
      </c>
      <c r="P2232" s="164">
        <v>8.2909999999999998E-2</v>
      </c>
      <c r="Q2232" s="164">
        <v>0.81100000000000005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40">
        <v>0.56065999999999994</v>
      </c>
      <c r="Y2232" s="14">
        <v>89</v>
      </c>
      <c r="Z2232" s="14" t="s">
        <v>17</v>
      </c>
      <c r="AA2232" s="14" t="s">
        <v>17</v>
      </c>
      <c r="AB2232" s="143" t="s">
        <v>17</v>
      </c>
      <c r="AC2232" s="143" t="s">
        <v>17</v>
      </c>
      <c r="AD2232" s="14" t="s">
        <v>17</v>
      </c>
      <c r="AE2232" s="14" t="s">
        <v>17</v>
      </c>
    </row>
    <row r="2233" spans="1:31" ht="15">
      <c r="A2233" t="s">
        <v>143</v>
      </c>
      <c r="B2233" t="s">
        <v>149</v>
      </c>
      <c r="C2233" s="217">
        <v>40457</v>
      </c>
      <c r="D2233" s="217">
        <v>40700</v>
      </c>
      <c r="E2233">
        <v>2011</v>
      </c>
      <c r="F2233">
        <v>4</v>
      </c>
      <c r="G2233">
        <v>3</v>
      </c>
      <c r="H2233" s="130">
        <v>29.062981630523076</v>
      </c>
      <c r="I2233">
        <v>1.8010999999999999</v>
      </c>
      <c r="J2233" s="14" t="s">
        <v>17</v>
      </c>
      <c r="K2233" s="14" t="s">
        <v>17</v>
      </c>
      <c r="L2233" s="163">
        <v>5.8949999999999996</v>
      </c>
      <c r="M2233" s="14" t="s">
        <v>17</v>
      </c>
      <c r="N2233" s="164">
        <v>101.70429999999999</v>
      </c>
      <c r="O2233" s="164">
        <v>877</v>
      </c>
      <c r="P2233" s="164">
        <v>7.1319999999999995E-2</v>
      </c>
      <c r="Q2233" s="164">
        <v>0.75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40">
        <v>0.57091500000000006</v>
      </c>
      <c r="Y2233" s="14">
        <v>89</v>
      </c>
      <c r="Z2233" s="14" t="s">
        <v>17</v>
      </c>
      <c r="AA2233" s="14" t="s">
        <v>17</v>
      </c>
      <c r="AB2233" s="143" t="s">
        <v>17</v>
      </c>
      <c r="AC2233" s="143" t="s">
        <v>17</v>
      </c>
      <c r="AD2233" s="14" t="s">
        <v>17</v>
      </c>
      <c r="AE2233" s="14" t="s">
        <v>337</v>
      </c>
    </row>
    <row r="2234" spans="1:31" ht="15">
      <c r="A2234" t="s">
        <v>143</v>
      </c>
      <c r="B2234" t="s">
        <v>149</v>
      </c>
      <c r="C2234" s="217">
        <v>40457</v>
      </c>
      <c r="D2234" s="217">
        <v>40700</v>
      </c>
      <c r="E2234">
        <v>2011</v>
      </c>
      <c r="F2234">
        <v>4</v>
      </c>
      <c r="G2234">
        <v>4</v>
      </c>
      <c r="H2234" s="130">
        <v>27.453935443846156</v>
      </c>
      <c r="I2234">
        <v>2.1518000000000002</v>
      </c>
      <c r="J2234" s="14" t="s">
        <v>17</v>
      </c>
      <c r="K2234" s="14" t="s">
        <v>17</v>
      </c>
      <c r="L2234" s="163">
        <v>6.1150000000000002</v>
      </c>
      <c r="M2234" s="14" t="s">
        <v>17</v>
      </c>
      <c r="N2234" s="164">
        <v>108.23722000000001</v>
      </c>
      <c r="O2234" s="164">
        <v>1053</v>
      </c>
      <c r="P2234" s="164">
        <v>7.2760000000000005E-2</v>
      </c>
      <c r="Q2234" s="164">
        <v>0.80200000000000005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40">
        <v>0.66167500000000001</v>
      </c>
      <c r="Y2234" s="14">
        <v>89</v>
      </c>
      <c r="Z2234" s="14" t="s">
        <v>17</v>
      </c>
      <c r="AA2234" s="14" t="s">
        <v>17</v>
      </c>
      <c r="AB2234" s="143" t="s">
        <v>17</v>
      </c>
      <c r="AC2234" s="143" t="s">
        <v>17</v>
      </c>
      <c r="AD2234" s="14" t="s">
        <v>17</v>
      </c>
      <c r="AE2234" s="14" t="s">
        <v>17</v>
      </c>
    </row>
    <row r="2235" spans="1:31" ht="15">
      <c r="A2235" t="s">
        <v>143</v>
      </c>
      <c r="B2235" t="s">
        <v>149</v>
      </c>
      <c r="C2235" s="217">
        <v>40457</v>
      </c>
      <c r="D2235" s="217">
        <v>40700</v>
      </c>
      <c r="E2235">
        <v>2011</v>
      </c>
      <c r="F2235">
        <v>4</v>
      </c>
      <c r="G2235">
        <v>5</v>
      </c>
      <c r="H2235" s="130">
        <v>33.331150865353841</v>
      </c>
      <c r="I2235">
        <v>2.2393000000000001</v>
      </c>
      <c r="J2235" s="14" t="s">
        <v>17</v>
      </c>
      <c r="K2235" s="14" t="s">
        <v>17</v>
      </c>
      <c r="L2235" s="163">
        <v>5.69</v>
      </c>
      <c r="M2235" s="14" t="s">
        <v>17</v>
      </c>
      <c r="N2235" s="164">
        <v>114.4072</v>
      </c>
      <c r="O2235" s="164">
        <v>1068</v>
      </c>
      <c r="P2235" s="164">
        <v>8.5139999999999993E-2</v>
      </c>
      <c r="Q2235" s="164">
        <v>0.83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40">
        <v>0.69813499999999995</v>
      </c>
      <c r="Y2235" s="14">
        <v>89</v>
      </c>
      <c r="Z2235" s="14" t="s">
        <v>17</v>
      </c>
      <c r="AA2235" s="14" t="s">
        <v>17</v>
      </c>
      <c r="AB2235" s="143" t="s">
        <v>17</v>
      </c>
      <c r="AC2235" s="143" t="s">
        <v>17</v>
      </c>
      <c r="AD2235" s="14" t="s">
        <v>17</v>
      </c>
      <c r="AE2235" s="14" t="s">
        <v>337</v>
      </c>
    </row>
    <row r="2236" spans="1:31" ht="15">
      <c r="A2236" t="s">
        <v>143</v>
      </c>
      <c r="B2236" t="s">
        <v>149</v>
      </c>
      <c r="C2236" s="217">
        <v>40457</v>
      </c>
      <c r="D2236" s="217">
        <v>40700</v>
      </c>
      <c r="E2236">
        <v>2011</v>
      </c>
      <c r="F2236">
        <v>4</v>
      </c>
      <c r="G2236">
        <v>6</v>
      </c>
      <c r="H2236" s="130">
        <v>28.414221101411545</v>
      </c>
      <c r="I2236">
        <v>2.8012000000000001</v>
      </c>
      <c r="J2236" s="14" t="s">
        <v>17</v>
      </c>
      <c r="K2236" s="14" t="s">
        <v>17</v>
      </c>
      <c r="L2236" s="163">
        <v>5.52</v>
      </c>
      <c r="M2236" s="14" t="s">
        <v>17</v>
      </c>
      <c r="N2236" s="164">
        <v>114.52818000000001</v>
      </c>
      <c r="O2236" s="164">
        <v>1087</v>
      </c>
      <c r="P2236" s="164">
        <v>8.4360000000000004E-2</v>
      </c>
      <c r="Q2236" s="164">
        <v>0.89100000000000001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40">
        <v>0.77479500000000001</v>
      </c>
      <c r="Y2236" s="14">
        <v>89</v>
      </c>
      <c r="Z2236" s="14" t="s">
        <v>17</v>
      </c>
      <c r="AA2236" s="14" t="s">
        <v>17</v>
      </c>
      <c r="AB2236" s="143" t="s">
        <v>17</v>
      </c>
      <c r="AC2236" s="143" t="s">
        <v>17</v>
      </c>
      <c r="AD2236" s="14" t="s">
        <v>17</v>
      </c>
      <c r="AE2236" s="14" t="s">
        <v>17</v>
      </c>
    </row>
    <row r="2237" spans="1:31" ht="15">
      <c r="A2237" t="s">
        <v>143</v>
      </c>
      <c r="B2237" t="s">
        <v>149</v>
      </c>
      <c r="C2237" s="217">
        <v>40457</v>
      </c>
      <c r="D2237" s="217">
        <v>40700</v>
      </c>
      <c r="E2237">
        <v>2011</v>
      </c>
      <c r="F2237">
        <v>4</v>
      </c>
      <c r="G2237">
        <v>7</v>
      </c>
      <c r="H2237" s="130">
        <v>41.240431801038469</v>
      </c>
      <c r="I2237">
        <v>3.0190000000000001</v>
      </c>
      <c r="J2237" s="14" t="s">
        <v>17</v>
      </c>
      <c r="K2237" s="14" t="s">
        <v>17</v>
      </c>
      <c r="L2237" s="163">
        <v>5.34</v>
      </c>
      <c r="M2237" s="14" t="s">
        <v>17</v>
      </c>
      <c r="N2237" s="164">
        <v>104.48684</v>
      </c>
      <c r="O2237" s="164">
        <v>1066</v>
      </c>
      <c r="P2237" s="164">
        <v>6.8989999999999996E-2</v>
      </c>
      <c r="Q2237" s="164">
        <v>0.86299999999999999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40">
        <v>0.81976000000000004</v>
      </c>
      <c r="Y2237" s="14">
        <v>89</v>
      </c>
      <c r="Z2237" s="14" t="s">
        <v>17</v>
      </c>
      <c r="AA2237" s="14" t="s">
        <v>17</v>
      </c>
      <c r="AB2237" s="143" t="s">
        <v>17</v>
      </c>
      <c r="AC2237" s="143" t="s">
        <v>17</v>
      </c>
      <c r="AD2237" s="14" t="s">
        <v>17</v>
      </c>
      <c r="AE2237" s="14" t="s">
        <v>337</v>
      </c>
    </row>
    <row r="2238" spans="1:31" ht="15">
      <c r="A2238" t="s">
        <v>143</v>
      </c>
      <c r="B2238" t="s">
        <v>149</v>
      </c>
      <c r="C2238" s="217">
        <v>40457</v>
      </c>
      <c r="D2238" s="217">
        <v>40700</v>
      </c>
      <c r="E2238">
        <v>2011</v>
      </c>
      <c r="F2238">
        <v>4</v>
      </c>
      <c r="G2238">
        <v>8</v>
      </c>
      <c r="H2238" s="130">
        <v>44.576609445415393</v>
      </c>
      <c r="I2238">
        <v>2.4653999999999998</v>
      </c>
      <c r="J2238" s="14" t="s">
        <v>17</v>
      </c>
      <c r="K2238" s="14" t="s">
        <v>17</v>
      </c>
      <c r="L2238" s="14" t="s">
        <v>17</v>
      </c>
      <c r="M2238" s="14" t="s">
        <v>17</v>
      </c>
      <c r="N2238" s="14" t="s">
        <v>17</v>
      </c>
      <c r="O2238" s="14" t="s">
        <v>17</v>
      </c>
      <c r="P2238" s="14" t="s">
        <v>17</v>
      </c>
      <c r="Q2238" s="14" t="s">
        <v>17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40">
        <v>0.71014999999999995</v>
      </c>
      <c r="Y2238" s="14">
        <v>89</v>
      </c>
      <c r="Z2238" s="14" t="s">
        <v>17</v>
      </c>
      <c r="AA2238" s="14" t="s">
        <v>17</v>
      </c>
      <c r="AB2238" s="143" t="s">
        <v>17</v>
      </c>
      <c r="AC2238" s="143" t="s">
        <v>17</v>
      </c>
      <c r="AD2238" s="14" t="s">
        <v>17</v>
      </c>
      <c r="AE2238" s="14" t="s">
        <v>17</v>
      </c>
    </row>
    <row r="2239" spans="1:31" ht="15">
      <c r="A2239" t="s">
        <v>143</v>
      </c>
      <c r="B2239" t="s">
        <v>149</v>
      </c>
      <c r="C2239" s="217">
        <v>40457</v>
      </c>
      <c r="D2239" s="217">
        <v>40700</v>
      </c>
      <c r="E2239">
        <v>2011</v>
      </c>
      <c r="F2239">
        <v>4</v>
      </c>
      <c r="G2239">
        <v>9</v>
      </c>
      <c r="H2239" s="130">
        <v>48.666586623853846</v>
      </c>
      <c r="I2239">
        <v>2.5505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40">
        <v>0.76426499999999997</v>
      </c>
      <c r="Y2239" s="14">
        <v>89</v>
      </c>
      <c r="Z2239" s="14" t="s">
        <v>17</v>
      </c>
      <c r="AA2239" s="14" t="s">
        <v>17</v>
      </c>
      <c r="AB2239" s="143" t="s">
        <v>17</v>
      </c>
      <c r="AC2239" s="143" t="s">
        <v>17</v>
      </c>
      <c r="AD2239" s="14" t="s">
        <v>17</v>
      </c>
      <c r="AE2239" s="14" t="s">
        <v>337</v>
      </c>
    </row>
    <row r="2240" spans="1:31" ht="15">
      <c r="A2240" t="s">
        <v>143</v>
      </c>
      <c r="B2240" t="s">
        <v>149</v>
      </c>
      <c r="C2240" s="217">
        <v>40457</v>
      </c>
      <c r="D2240" s="217">
        <v>40700</v>
      </c>
      <c r="E2240">
        <v>2011</v>
      </c>
      <c r="F2240">
        <v>4</v>
      </c>
      <c r="G2240">
        <v>10</v>
      </c>
      <c r="H2240" s="130">
        <v>31.519658493865389</v>
      </c>
      <c r="I2240">
        <v>2.3874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40">
        <v>0.75282000000000004</v>
      </c>
      <c r="Y2240" s="14">
        <v>89</v>
      </c>
      <c r="Z2240" s="14" t="s">
        <v>17</v>
      </c>
      <c r="AA2240" s="14" t="s">
        <v>17</v>
      </c>
      <c r="AB2240" s="143" t="s">
        <v>17</v>
      </c>
      <c r="AC2240" s="143" t="s">
        <v>17</v>
      </c>
      <c r="AD2240" s="14" t="s">
        <v>17</v>
      </c>
      <c r="AE2240" s="14" t="s">
        <v>17</v>
      </c>
    </row>
    <row r="2241" spans="1:31" ht="15">
      <c r="A2241" t="s">
        <v>143</v>
      </c>
      <c r="B2241" t="s">
        <v>149</v>
      </c>
      <c r="C2241" s="217">
        <v>40457</v>
      </c>
      <c r="D2241" s="217">
        <v>40700</v>
      </c>
      <c r="E2241">
        <v>2011</v>
      </c>
      <c r="F2241">
        <v>4</v>
      </c>
      <c r="G2241">
        <v>11</v>
      </c>
      <c r="H2241" s="130">
        <v>46.236044583553848</v>
      </c>
      <c r="I2241">
        <v>2.1882999999999999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40">
        <v>0.70825000000000005</v>
      </c>
      <c r="Y2241" s="14">
        <v>89</v>
      </c>
      <c r="Z2241" s="14" t="s">
        <v>17</v>
      </c>
      <c r="AA2241" s="14" t="s">
        <v>17</v>
      </c>
      <c r="AB2241" s="143" t="s">
        <v>17</v>
      </c>
      <c r="AC2241" s="143" t="s">
        <v>17</v>
      </c>
      <c r="AD2241" s="14" t="s">
        <v>17</v>
      </c>
      <c r="AE2241" s="14" t="s">
        <v>337</v>
      </c>
    </row>
    <row r="2242" spans="1:31" ht="15">
      <c r="A2242" t="s">
        <v>143</v>
      </c>
      <c r="B2242" t="s">
        <v>149</v>
      </c>
      <c r="C2242" s="217">
        <v>40457</v>
      </c>
      <c r="D2242" s="217">
        <v>40700</v>
      </c>
      <c r="E2242">
        <v>2011</v>
      </c>
      <c r="F2242">
        <v>4</v>
      </c>
      <c r="G2242">
        <v>12</v>
      </c>
      <c r="H2242" s="130">
        <v>40.512284424276928</v>
      </c>
      <c r="I2242">
        <v>2.1444999999999999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40">
        <v>0.74002999999999997</v>
      </c>
      <c r="Y2242" s="14">
        <v>89</v>
      </c>
      <c r="Z2242" s="14" t="s">
        <v>17</v>
      </c>
      <c r="AA2242" s="14" t="s">
        <v>17</v>
      </c>
      <c r="AB2242" s="143" t="s">
        <v>17</v>
      </c>
      <c r="AC2242" s="143" t="s">
        <v>17</v>
      </c>
      <c r="AD2242" s="14" t="s">
        <v>17</v>
      </c>
      <c r="AE2242" s="14" t="s">
        <v>17</v>
      </c>
    </row>
    <row r="2243" spans="1:31" ht="15">
      <c r="A2243" t="s">
        <v>143</v>
      </c>
      <c r="B2243" t="s">
        <v>149</v>
      </c>
      <c r="C2243" s="217">
        <v>40457</v>
      </c>
      <c r="D2243" s="217">
        <v>40700</v>
      </c>
      <c r="E2243">
        <v>2011</v>
      </c>
      <c r="F2243">
        <v>4</v>
      </c>
      <c r="G2243">
        <v>13</v>
      </c>
      <c r="H2243" s="130">
        <v>33.242085299838465</v>
      </c>
      <c r="I2243">
        <v>2.7976000000000001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40">
        <v>0.79464500000000005</v>
      </c>
      <c r="Y2243" s="14">
        <v>89</v>
      </c>
      <c r="Z2243" s="14" t="s">
        <v>17</v>
      </c>
      <c r="AA2243" s="14" t="s">
        <v>17</v>
      </c>
      <c r="AB2243" s="143" t="s">
        <v>17</v>
      </c>
      <c r="AC2243" s="143" t="s">
        <v>17</v>
      </c>
      <c r="AD2243" s="14" t="s">
        <v>17</v>
      </c>
      <c r="AE2243" s="14" t="s">
        <v>337</v>
      </c>
    </row>
    <row r="2244" spans="1:31" ht="15">
      <c r="A2244" t="s">
        <v>143</v>
      </c>
      <c r="B2244" t="s">
        <v>149</v>
      </c>
      <c r="C2244" s="217">
        <v>40457</v>
      </c>
      <c r="D2244" s="217">
        <v>40700</v>
      </c>
      <c r="E2244">
        <v>2011</v>
      </c>
      <c r="F2244">
        <v>4</v>
      </c>
      <c r="G2244">
        <v>14</v>
      </c>
      <c r="H2244" s="130">
        <v>46.058375402134622</v>
      </c>
      <c r="I2244">
        <v>2.3416000000000001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40">
        <v>0.75744999999999996</v>
      </c>
      <c r="Y2244" s="14">
        <v>89</v>
      </c>
      <c r="Z2244" s="14" t="s">
        <v>17</v>
      </c>
      <c r="AA2244" s="14" t="s">
        <v>17</v>
      </c>
      <c r="AB2244" s="143" t="s">
        <v>17</v>
      </c>
      <c r="AC2244" s="143" t="s">
        <v>17</v>
      </c>
      <c r="AD2244" s="14" t="s">
        <v>17</v>
      </c>
      <c r="AE2244" s="14" t="s">
        <v>17</v>
      </c>
    </row>
    <row r="2245" spans="1:31" ht="15.75">
      <c r="A2245" t="s">
        <v>143</v>
      </c>
      <c r="B2245" s="129" t="s">
        <v>176</v>
      </c>
      <c r="C2245" s="216">
        <v>40830</v>
      </c>
      <c r="D2245" s="216">
        <v>41051</v>
      </c>
      <c r="E2245">
        <v>2012</v>
      </c>
      <c r="F2245">
        <v>1</v>
      </c>
      <c r="G2245">
        <v>1</v>
      </c>
      <c r="H2245" s="135">
        <v>23.958224769599997</v>
      </c>
      <c r="I2245">
        <v>2.0127999999999999</v>
      </c>
      <c r="J2245" s="14" t="s">
        <v>17</v>
      </c>
      <c r="K2245" s="14" t="s">
        <v>17</v>
      </c>
      <c r="L2245" s="165">
        <v>6.21</v>
      </c>
      <c r="M2245" s="14" t="s">
        <v>17</v>
      </c>
      <c r="N2245" s="165">
        <v>42.716521999999998</v>
      </c>
      <c r="O2245" s="166">
        <v>647.24099999999999</v>
      </c>
      <c r="P2245" s="167">
        <v>7.1840000000000001E-2</v>
      </c>
      <c r="Q2245" s="167">
        <v>0.86299999999999999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75">
        <v>0.43991000000000002</v>
      </c>
      <c r="W2245" s="14">
        <v>82</v>
      </c>
      <c r="X2245" s="139">
        <v>0.38144</v>
      </c>
      <c r="Y2245" s="14">
        <v>90</v>
      </c>
      <c r="Z2245" s="454">
        <v>0.29349999999999998</v>
      </c>
      <c r="AA2245" s="14">
        <v>115</v>
      </c>
      <c r="AB2245" s="143" t="s">
        <v>17</v>
      </c>
      <c r="AC2245" s="143" t="s">
        <v>17</v>
      </c>
      <c r="AD2245" s="139">
        <v>0.42896499999999999</v>
      </c>
      <c r="AE2245" s="14">
        <v>138</v>
      </c>
    </row>
    <row r="2246" spans="1:31" ht="15.75">
      <c r="A2246" t="s">
        <v>143</v>
      </c>
      <c r="B2246" s="129" t="s">
        <v>176</v>
      </c>
      <c r="C2246" s="216">
        <v>40830</v>
      </c>
      <c r="D2246" s="216">
        <v>41051</v>
      </c>
      <c r="E2246">
        <v>2012</v>
      </c>
      <c r="F2246">
        <v>1</v>
      </c>
      <c r="G2246">
        <v>2</v>
      </c>
      <c r="H2246" s="135">
        <v>18.545333760778846</v>
      </c>
      <c r="I2246">
        <v>1.9462999999999999</v>
      </c>
      <c r="J2246" s="14" t="s">
        <v>17</v>
      </c>
      <c r="K2246" s="14" t="s">
        <v>17</v>
      </c>
      <c r="L2246" s="165">
        <v>6.6050000000000004</v>
      </c>
      <c r="M2246" s="14" t="s">
        <v>17</v>
      </c>
      <c r="N2246" s="165">
        <v>45.261218</v>
      </c>
      <c r="O2246" s="166">
        <v>750.55</v>
      </c>
      <c r="P2246" s="167">
        <v>8.8620000000000004E-2</v>
      </c>
      <c r="Q2246" s="167">
        <v>0.8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75">
        <v>0.534335</v>
      </c>
      <c r="W2246" s="14">
        <v>82</v>
      </c>
      <c r="X2246" s="139">
        <v>0.28190000000000004</v>
      </c>
      <c r="Y2246" s="14">
        <v>90</v>
      </c>
      <c r="Z2246" s="454">
        <v>0.22675000000000001</v>
      </c>
      <c r="AA2246" s="14">
        <v>115</v>
      </c>
      <c r="AB2246" s="143" t="s">
        <v>17</v>
      </c>
      <c r="AC2246" s="143" t="s">
        <v>17</v>
      </c>
      <c r="AD2246" s="139">
        <v>0.33253500000000003</v>
      </c>
      <c r="AE2246" s="14">
        <v>138</v>
      </c>
    </row>
    <row r="2247" spans="1:31" ht="15.75">
      <c r="A2247" t="s">
        <v>143</v>
      </c>
      <c r="B2247" s="129" t="s">
        <v>176</v>
      </c>
      <c r="C2247" s="216">
        <v>40830</v>
      </c>
      <c r="D2247" s="216">
        <v>41051</v>
      </c>
      <c r="E2247">
        <v>2012</v>
      </c>
      <c r="F2247">
        <v>1</v>
      </c>
      <c r="G2247">
        <v>3</v>
      </c>
      <c r="H2247" s="135">
        <v>37.446629299199998</v>
      </c>
      <c r="I2247">
        <v>1.8887</v>
      </c>
      <c r="J2247" s="14" t="s">
        <v>17</v>
      </c>
      <c r="K2247" s="14" t="s">
        <v>17</v>
      </c>
      <c r="L2247" s="165">
        <v>6.01</v>
      </c>
      <c r="M2247" s="14" t="s">
        <v>17</v>
      </c>
      <c r="N2247" s="165">
        <v>89.419177999999988</v>
      </c>
      <c r="O2247" s="166">
        <v>785.99699999999996</v>
      </c>
      <c r="P2247" s="167">
        <v>6.8900000000000003E-2</v>
      </c>
      <c r="Q2247" s="167">
        <v>0.86699999999999999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75">
        <v>0.41949999999999998</v>
      </c>
      <c r="W2247" s="14">
        <v>82</v>
      </c>
      <c r="X2247" s="139">
        <v>0.40717499999999995</v>
      </c>
      <c r="Y2247" s="14">
        <v>90</v>
      </c>
      <c r="Z2247" s="454">
        <v>0.34390500000000002</v>
      </c>
      <c r="AA2247" s="14">
        <v>115</v>
      </c>
      <c r="AB2247" s="143" t="s">
        <v>17</v>
      </c>
      <c r="AC2247" s="143" t="s">
        <v>17</v>
      </c>
      <c r="AD2247" s="139">
        <v>0.47672999999999999</v>
      </c>
      <c r="AE2247" s="14">
        <v>138</v>
      </c>
    </row>
    <row r="2248" spans="1:31" ht="15.75">
      <c r="A2248" t="s">
        <v>143</v>
      </c>
      <c r="B2248" s="129" t="s">
        <v>176</v>
      </c>
      <c r="C2248" s="216">
        <v>40830</v>
      </c>
      <c r="D2248" s="216">
        <v>41051</v>
      </c>
      <c r="E2248">
        <v>2012</v>
      </c>
      <c r="F2248">
        <v>1</v>
      </c>
      <c r="G2248">
        <v>4</v>
      </c>
      <c r="H2248" s="135">
        <v>43.08296167356923</v>
      </c>
      <c r="I2248">
        <v>1.72</v>
      </c>
      <c r="J2248" s="14" t="s">
        <v>17</v>
      </c>
      <c r="K2248" s="14" t="s">
        <v>17</v>
      </c>
      <c r="L2248" s="165">
        <v>6.17</v>
      </c>
      <c r="M2248" s="14" t="s">
        <v>17</v>
      </c>
      <c r="N2248" s="165">
        <v>58.533553999999988</v>
      </c>
      <c r="O2248" s="166">
        <v>749.63400000000001</v>
      </c>
      <c r="P2248" s="167">
        <v>8.2890000000000005E-2</v>
      </c>
      <c r="Q2248" s="167">
        <v>0.86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75">
        <v>0.41424499999999997</v>
      </c>
      <c r="W2248" s="14">
        <v>82</v>
      </c>
      <c r="X2248" s="139">
        <v>0.50058500000000006</v>
      </c>
      <c r="Y2248" s="14">
        <v>90</v>
      </c>
      <c r="Z2248" s="454">
        <v>0.41164500000000004</v>
      </c>
      <c r="AA2248" s="14">
        <v>115</v>
      </c>
      <c r="AB2248" s="143" t="s">
        <v>17</v>
      </c>
      <c r="AC2248" s="143" t="s">
        <v>17</v>
      </c>
      <c r="AD2248" s="139">
        <v>0.5213000000000001</v>
      </c>
      <c r="AE2248" s="14">
        <v>138</v>
      </c>
    </row>
    <row r="2249" spans="1:31" ht="15.75">
      <c r="A2249" t="s">
        <v>143</v>
      </c>
      <c r="B2249" s="129" t="s">
        <v>176</v>
      </c>
      <c r="C2249" s="216">
        <v>40830</v>
      </c>
      <c r="D2249" s="216">
        <v>41051</v>
      </c>
      <c r="E2249">
        <v>2012</v>
      </c>
      <c r="F2249">
        <v>1</v>
      </c>
      <c r="G2249">
        <v>5</v>
      </c>
      <c r="H2249" s="135">
        <v>54.32236234558269</v>
      </c>
      <c r="I2249">
        <v>1.9118999999999999</v>
      </c>
      <c r="J2249" s="14" t="s">
        <v>17</v>
      </c>
      <c r="K2249" s="14" t="s">
        <v>17</v>
      </c>
      <c r="L2249" s="165">
        <v>5.5649999999999995</v>
      </c>
      <c r="M2249" s="14" t="s">
        <v>17</v>
      </c>
      <c r="N2249" s="165">
        <v>75.099026000000009</v>
      </c>
      <c r="O2249" s="166">
        <v>848.25199999999995</v>
      </c>
      <c r="P2249" s="167">
        <v>8.1030000000000005E-2</v>
      </c>
      <c r="Q2249" s="167">
        <v>0.92900000000000005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75">
        <v>0.63143000000000005</v>
      </c>
      <c r="W2249" s="14">
        <v>82</v>
      </c>
      <c r="X2249" s="139">
        <v>0.54360999999999993</v>
      </c>
      <c r="Y2249" s="14">
        <v>90</v>
      </c>
      <c r="Z2249" s="454">
        <v>0.61475999999999997</v>
      </c>
      <c r="AA2249" s="14">
        <v>115</v>
      </c>
      <c r="AB2249" s="143" t="s">
        <v>17</v>
      </c>
      <c r="AC2249" s="143" t="s">
        <v>17</v>
      </c>
      <c r="AD2249" s="139">
        <v>0.61220999999999992</v>
      </c>
      <c r="AE2249" s="14">
        <v>138</v>
      </c>
    </row>
    <row r="2250" spans="1:31" ht="15.75">
      <c r="A2250" t="s">
        <v>143</v>
      </c>
      <c r="B2250" s="129" t="s">
        <v>176</v>
      </c>
      <c r="C2250" s="216">
        <v>40830</v>
      </c>
      <c r="D2250" s="216">
        <v>41051</v>
      </c>
      <c r="E2250">
        <v>2012</v>
      </c>
      <c r="F2250">
        <v>1</v>
      </c>
      <c r="G2250">
        <v>6</v>
      </c>
      <c r="H2250" s="135">
        <v>57.853465614069229</v>
      </c>
      <c r="I2250">
        <v>1.9045000000000001</v>
      </c>
      <c r="J2250" s="14" t="s">
        <v>17</v>
      </c>
      <c r="K2250" s="14" t="s">
        <v>17</v>
      </c>
      <c r="L2250" s="165">
        <v>6.0949999999999998</v>
      </c>
      <c r="M2250" s="14" t="s">
        <v>17</v>
      </c>
      <c r="N2250" s="165">
        <v>32.986802000000004</v>
      </c>
      <c r="O2250" s="166">
        <v>653.09100000000001</v>
      </c>
      <c r="P2250" s="167">
        <v>8.2680000000000003E-2</v>
      </c>
      <c r="Q2250" s="167">
        <v>0.92400000000000004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75">
        <v>0.60224999999999995</v>
      </c>
      <c r="W2250" s="14">
        <v>82</v>
      </c>
      <c r="X2250" s="139">
        <v>0.51564500000000002</v>
      </c>
      <c r="Y2250" s="14">
        <v>90</v>
      </c>
      <c r="Z2250" s="454">
        <v>0.65149499999999994</v>
      </c>
      <c r="AA2250" s="14">
        <v>115</v>
      </c>
      <c r="AB2250" s="143" t="s">
        <v>17</v>
      </c>
      <c r="AC2250" s="143" t="s">
        <v>17</v>
      </c>
      <c r="AD2250" s="139">
        <v>0.65359</v>
      </c>
      <c r="AE2250" s="14">
        <v>138</v>
      </c>
    </row>
    <row r="2251" spans="1:31" ht="15.75">
      <c r="A2251" t="s">
        <v>143</v>
      </c>
      <c r="B2251" s="129" t="s">
        <v>176</v>
      </c>
      <c r="C2251" s="216">
        <v>40830</v>
      </c>
      <c r="D2251" s="216">
        <v>41051</v>
      </c>
      <c r="E2251">
        <v>2012</v>
      </c>
      <c r="F2251">
        <v>1</v>
      </c>
      <c r="G2251">
        <v>7</v>
      </c>
      <c r="H2251" s="135">
        <v>63.222782377932681</v>
      </c>
      <c r="I2251">
        <v>1.9870000000000001</v>
      </c>
      <c r="J2251" s="14" t="s">
        <v>17</v>
      </c>
      <c r="K2251" s="14" t="s">
        <v>17</v>
      </c>
      <c r="L2251" s="165">
        <v>5.43</v>
      </c>
      <c r="M2251" s="14" t="s">
        <v>17</v>
      </c>
      <c r="N2251" s="165">
        <v>53.893226000000006</v>
      </c>
      <c r="O2251" s="166">
        <v>732.66</v>
      </c>
      <c r="P2251" s="167">
        <v>0.1041</v>
      </c>
      <c r="Q2251" s="167">
        <v>0.90900000000000003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75">
        <v>0.60387999999999997</v>
      </c>
      <c r="W2251" s="14">
        <v>82</v>
      </c>
      <c r="X2251" s="139">
        <v>0.597275</v>
      </c>
      <c r="Y2251" s="14">
        <v>90</v>
      </c>
      <c r="Z2251" s="454">
        <v>0.77134499999999995</v>
      </c>
      <c r="AA2251" s="14">
        <v>115</v>
      </c>
      <c r="AB2251" s="143" t="s">
        <v>17</v>
      </c>
      <c r="AC2251" s="143" t="s">
        <v>17</v>
      </c>
      <c r="AD2251" s="139">
        <v>0.72699000000000003</v>
      </c>
      <c r="AE2251" s="14">
        <v>138</v>
      </c>
    </row>
    <row r="2252" spans="1:31" ht="15.75">
      <c r="A2252" t="s">
        <v>143</v>
      </c>
      <c r="B2252" s="129" t="s">
        <v>176</v>
      </c>
      <c r="C2252" s="216">
        <v>40830</v>
      </c>
      <c r="D2252" s="216">
        <v>41051</v>
      </c>
      <c r="E2252">
        <v>2012</v>
      </c>
      <c r="F2252">
        <v>1</v>
      </c>
      <c r="G2252">
        <v>8</v>
      </c>
      <c r="H2252" s="135">
        <v>50.383580871651915</v>
      </c>
      <c r="I2252">
        <v>2.0194000000000001</v>
      </c>
      <c r="J2252" s="14" t="s">
        <v>17</v>
      </c>
      <c r="K2252" s="14" t="s">
        <v>17</v>
      </c>
      <c r="L2252" s="165">
        <v>5.88</v>
      </c>
      <c r="M2252" s="14" t="s">
        <v>17</v>
      </c>
      <c r="N2252" s="168">
        <v>18.117794</v>
      </c>
      <c r="O2252" s="166">
        <v>750.44399999999996</v>
      </c>
      <c r="P2252" s="167">
        <v>8.2339999999999997E-2</v>
      </c>
      <c r="Q2252" s="167">
        <v>0.876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75">
        <v>0.52310999999999996</v>
      </c>
      <c r="W2252" s="14">
        <v>82</v>
      </c>
      <c r="X2252" s="139">
        <v>0.49373500000000003</v>
      </c>
      <c r="Y2252" s="14">
        <v>90</v>
      </c>
      <c r="Z2252" s="454">
        <v>0.61557499999999998</v>
      </c>
      <c r="AA2252" s="14">
        <v>115</v>
      </c>
      <c r="AB2252" s="143" t="s">
        <v>17</v>
      </c>
      <c r="AC2252" s="143" t="s">
        <v>17</v>
      </c>
      <c r="AD2252" s="139">
        <v>0.68303500000000006</v>
      </c>
      <c r="AE2252" s="14">
        <v>138</v>
      </c>
    </row>
    <row r="2253" spans="1:31" ht="15.75">
      <c r="A2253" t="s">
        <v>143</v>
      </c>
      <c r="B2253" s="129" t="s">
        <v>176</v>
      </c>
      <c r="C2253" s="216">
        <v>40830</v>
      </c>
      <c r="D2253" s="216">
        <v>41051</v>
      </c>
      <c r="E2253">
        <v>2012</v>
      </c>
      <c r="F2253">
        <v>1</v>
      </c>
      <c r="G2253">
        <v>9</v>
      </c>
      <c r="H2253" s="135">
        <v>49.443157843200005</v>
      </c>
      <c r="I2253">
        <v>1.8978999999999999</v>
      </c>
      <c r="J2253" s="14" t="s">
        <v>17</v>
      </c>
      <c r="K2253" s="14" t="s">
        <v>17</v>
      </c>
      <c r="L2253" s="165">
        <v>5.82</v>
      </c>
      <c r="M2253" s="14" t="s">
        <v>17</v>
      </c>
      <c r="N2253" s="168">
        <v>41.069953999999996</v>
      </c>
      <c r="O2253" s="166">
        <v>727.59</v>
      </c>
      <c r="P2253" s="167">
        <v>8.0379999999999993E-2</v>
      </c>
      <c r="Q2253" s="167">
        <v>0.91500000000000004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75">
        <v>0.55271999999999999</v>
      </c>
      <c r="W2253" s="14">
        <v>82</v>
      </c>
      <c r="X2253" s="139">
        <v>0.58462499999999995</v>
      </c>
      <c r="Y2253" s="14">
        <v>90</v>
      </c>
      <c r="Z2253" s="454">
        <v>0.50755499999999998</v>
      </c>
      <c r="AA2253" s="14">
        <v>115</v>
      </c>
      <c r="AB2253" s="143" t="s">
        <v>17</v>
      </c>
      <c r="AC2253" s="143" t="s">
        <v>17</v>
      </c>
      <c r="AD2253" s="139">
        <v>0.58559000000000005</v>
      </c>
      <c r="AE2253" s="14">
        <v>138</v>
      </c>
    </row>
    <row r="2254" spans="1:31" ht="15.75">
      <c r="A2254" t="s">
        <v>143</v>
      </c>
      <c r="B2254" s="129" t="s">
        <v>176</v>
      </c>
      <c r="C2254" s="216">
        <v>40830</v>
      </c>
      <c r="D2254" s="216">
        <v>41051</v>
      </c>
      <c r="E2254">
        <v>2012</v>
      </c>
      <c r="F2254">
        <v>1</v>
      </c>
      <c r="G2254">
        <v>10</v>
      </c>
      <c r="H2254" s="135">
        <v>49.199390822492312</v>
      </c>
      <c r="I2254">
        <v>1.8520000000000001</v>
      </c>
      <c r="J2254" s="14" t="s">
        <v>17</v>
      </c>
      <c r="K2254" s="14" t="s">
        <v>17</v>
      </c>
      <c r="L2254" s="165">
        <v>5.62</v>
      </c>
      <c r="M2254" s="14" t="s">
        <v>17</v>
      </c>
      <c r="N2254" s="168">
        <v>85.876561999999993</v>
      </c>
      <c r="O2254" s="166">
        <v>793.13</v>
      </c>
      <c r="P2254" s="167">
        <v>6.6369999999999998E-2</v>
      </c>
      <c r="Q2254" s="167">
        <v>0.94899999999999995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75">
        <v>0.61684000000000005</v>
      </c>
      <c r="W2254" s="14">
        <v>82</v>
      </c>
      <c r="X2254" s="139">
        <v>0.5728899999999999</v>
      </c>
      <c r="Y2254" s="14">
        <v>90</v>
      </c>
      <c r="Z2254" s="454">
        <v>0.52034999999999998</v>
      </c>
      <c r="AA2254" s="14">
        <v>115</v>
      </c>
      <c r="AB2254" s="143" t="s">
        <v>17</v>
      </c>
      <c r="AC2254" s="143" t="s">
        <v>17</v>
      </c>
      <c r="AD2254" s="139">
        <v>0.60792000000000002</v>
      </c>
      <c r="AE2254" s="14">
        <v>138</v>
      </c>
    </row>
    <row r="2255" spans="1:31" ht="15.75">
      <c r="A2255" t="s">
        <v>143</v>
      </c>
      <c r="B2255" s="129" t="s">
        <v>176</v>
      </c>
      <c r="C2255" s="216">
        <v>40830</v>
      </c>
      <c r="D2255" s="216">
        <v>41051</v>
      </c>
      <c r="E2255">
        <v>2012</v>
      </c>
      <c r="F2255">
        <v>1</v>
      </c>
      <c r="G2255">
        <v>11</v>
      </c>
      <c r="H2255" s="135">
        <v>62.948093549867316</v>
      </c>
      <c r="I2255">
        <v>1.9345000000000001</v>
      </c>
      <c r="J2255" s="14" t="s">
        <v>17</v>
      </c>
      <c r="K2255" s="14" t="s">
        <v>17</v>
      </c>
      <c r="L2255" s="165">
        <v>5.29</v>
      </c>
      <c r="M2255" s="14" t="s">
        <v>17</v>
      </c>
      <c r="N2255" s="168">
        <v>136.62634</v>
      </c>
      <c r="O2255" s="166">
        <v>936.89599999999996</v>
      </c>
      <c r="P2255" s="167">
        <v>0.10457</v>
      </c>
      <c r="Q2255" s="167">
        <v>1.07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75">
        <v>0.564855</v>
      </c>
      <c r="W2255" s="14">
        <v>82</v>
      </c>
      <c r="X2255" s="139">
        <v>0.47093000000000002</v>
      </c>
      <c r="Y2255" s="14">
        <v>90</v>
      </c>
      <c r="Z2255" s="454">
        <v>0.73354999999999992</v>
      </c>
      <c r="AA2255" s="14">
        <v>115</v>
      </c>
      <c r="AB2255" s="143" t="s">
        <v>17</v>
      </c>
      <c r="AC2255" s="143" t="s">
        <v>17</v>
      </c>
      <c r="AD2255" s="139">
        <v>0.68899500000000002</v>
      </c>
      <c r="AE2255" s="14">
        <v>138</v>
      </c>
    </row>
    <row r="2256" spans="1:31" ht="15.75">
      <c r="A2256" t="s">
        <v>143</v>
      </c>
      <c r="B2256" s="129" t="s">
        <v>176</v>
      </c>
      <c r="C2256" s="216">
        <v>40830</v>
      </c>
      <c r="D2256" s="216">
        <v>41051</v>
      </c>
      <c r="E2256">
        <v>2012</v>
      </c>
      <c r="F2256">
        <v>1</v>
      </c>
      <c r="G2256">
        <v>12</v>
      </c>
      <c r="H2256" s="135">
        <v>62.229600947630765</v>
      </c>
      <c r="I2256">
        <v>2.0562999999999998</v>
      </c>
      <c r="J2256" s="14" t="s">
        <v>17</v>
      </c>
      <c r="K2256" s="14" t="s">
        <v>17</v>
      </c>
      <c r="L2256" s="165">
        <v>5.45</v>
      </c>
      <c r="M2256" s="14" t="s">
        <v>17</v>
      </c>
      <c r="N2256" s="168">
        <v>74.999234000000001</v>
      </c>
      <c r="O2256" s="166">
        <v>601.06700000000001</v>
      </c>
      <c r="P2256" s="167">
        <v>7.7450000000000005E-2</v>
      </c>
      <c r="Q2256" s="167">
        <v>1.01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75">
        <v>0.48501</v>
      </c>
      <c r="W2256" s="14">
        <v>82</v>
      </c>
      <c r="X2256" s="139">
        <v>0.48921500000000001</v>
      </c>
      <c r="Y2256" s="14">
        <v>90</v>
      </c>
      <c r="Z2256" s="454">
        <v>0.73419500000000004</v>
      </c>
      <c r="AA2256" s="14">
        <v>115</v>
      </c>
      <c r="AB2256" s="143" t="s">
        <v>17</v>
      </c>
      <c r="AC2256" s="143" t="s">
        <v>17</v>
      </c>
      <c r="AD2256" s="139">
        <v>0.70867000000000002</v>
      </c>
      <c r="AE2256" s="14">
        <v>138</v>
      </c>
    </row>
    <row r="2257" spans="1:31" ht="15.75">
      <c r="A2257" t="s">
        <v>143</v>
      </c>
      <c r="B2257" s="129" t="s">
        <v>176</v>
      </c>
      <c r="C2257" s="216">
        <v>40830</v>
      </c>
      <c r="D2257" s="216">
        <v>41051</v>
      </c>
      <c r="E2257">
        <v>2012</v>
      </c>
      <c r="F2257">
        <v>1</v>
      </c>
      <c r="G2257">
        <v>13</v>
      </c>
      <c r="H2257" s="135">
        <v>61.335117252242298</v>
      </c>
      <c r="I2257">
        <v>1.9452</v>
      </c>
      <c r="J2257" s="14" t="s">
        <v>17</v>
      </c>
      <c r="K2257" s="14" t="s">
        <v>17</v>
      </c>
      <c r="L2257" s="165">
        <v>5.19</v>
      </c>
      <c r="M2257" s="14" t="s">
        <v>17</v>
      </c>
      <c r="N2257" s="168">
        <v>121.05878799999999</v>
      </c>
      <c r="O2257" s="166">
        <v>826.22500000000002</v>
      </c>
      <c r="P2257" s="167">
        <v>8.8239999999999999E-2</v>
      </c>
      <c r="Q2257" s="167">
        <v>0.96599999999999997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75">
        <v>0.64852500000000002</v>
      </c>
      <c r="W2257" s="14">
        <v>82</v>
      </c>
      <c r="X2257" s="139">
        <v>0.74801499999999999</v>
      </c>
      <c r="Y2257" s="14">
        <v>90</v>
      </c>
      <c r="Z2257" s="454">
        <v>0.82135000000000002</v>
      </c>
      <c r="AA2257" s="14">
        <v>115</v>
      </c>
      <c r="AB2257" s="143" t="s">
        <v>17</v>
      </c>
      <c r="AC2257" s="143" t="s">
        <v>17</v>
      </c>
      <c r="AD2257" s="139">
        <v>0.73401499999999997</v>
      </c>
      <c r="AE2257" s="14">
        <v>138</v>
      </c>
    </row>
    <row r="2258" spans="1:31" ht="15.75">
      <c r="A2258" t="s">
        <v>143</v>
      </c>
      <c r="B2258" s="129" t="s">
        <v>176</v>
      </c>
      <c r="C2258" s="216">
        <v>40830</v>
      </c>
      <c r="D2258" s="216">
        <v>41051</v>
      </c>
      <c r="E2258">
        <v>2012</v>
      </c>
      <c r="F2258">
        <v>1</v>
      </c>
      <c r="G2258">
        <v>14</v>
      </c>
      <c r="H2258" s="135">
        <v>52.850858775126923</v>
      </c>
      <c r="I2258">
        <v>1.7052</v>
      </c>
      <c r="J2258" s="14" t="s">
        <v>17</v>
      </c>
      <c r="K2258" s="14" t="s">
        <v>17</v>
      </c>
      <c r="L2258" s="165">
        <v>5.91</v>
      </c>
      <c r="M2258" s="14" t="s">
        <v>17</v>
      </c>
      <c r="N2258" s="168">
        <v>38.974322000000008</v>
      </c>
      <c r="O2258" s="166">
        <v>709.33199999999999</v>
      </c>
      <c r="P2258" s="167">
        <v>7.7549999999999994E-2</v>
      </c>
      <c r="Q2258" s="167">
        <v>0.91700000000000004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75">
        <v>0.56291999999999998</v>
      </c>
      <c r="W2258" s="14">
        <v>82</v>
      </c>
      <c r="X2258" s="139">
        <v>0.54962500000000003</v>
      </c>
      <c r="Y2258" s="14">
        <v>90</v>
      </c>
      <c r="Z2258" s="454">
        <v>0.57287500000000002</v>
      </c>
      <c r="AA2258" s="14">
        <v>115</v>
      </c>
      <c r="AB2258" s="143" t="s">
        <v>17</v>
      </c>
      <c r="AC2258" s="143" t="s">
        <v>17</v>
      </c>
      <c r="AD2258" s="139">
        <v>0.59806000000000004</v>
      </c>
      <c r="AE2258" s="14">
        <v>138</v>
      </c>
    </row>
    <row r="2259" spans="1:31" ht="15.75">
      <c r="A2259" t="s">
        <v>143</v>
      </c>
      <c r="B2259" s="129" t="s">
        <v>176</v>
      </c>
      <c r="C2259" s="216">
        <v>40830</v>
      </c>
      <c r="D2259" s="216">
        <v>41051</v>
      </c>
      <c r="E2259">
        <v>2012</v>
      </c>
      <c r="F2259">
        <v>2</v>
      </c>
      <c r="G2259">
        <v>1</v>
      </c>
      <c r="H2259" s="135">
        <v>22.93991247373269</v>
      </c>
      <c r="I2259">
        <v>1.8323</v>
      </c>
      <c r="J2259" s="14" t="s">
        <v>17</v>
      </c>
      <c r="K2259" s="14" t="s">
        <v>17</v>
      </c>
      <c r="L2259" s="165">
        <v>6.22</v>
      </c>
      <c r="M2259" s="14" t="s">
        <v>17</v>
      </c>
      <c r="N2259" s="168">
        <v>47.356850000000001</v>
      </c>
      <c r="O2259" s="166">
        <v>636.78</v>
      </c>
      <c r="P2259" s="167">
        <v>7.4271999999999991E-2</v>
      </c>
      <c r="Q2259" s="167">
        <v>0.85820000000000007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75">
        <v>0.44347999999999999</v>
      </c>
      <c r="W2259" s="14">
        <v>82</v>
      </c>
      <c r="X2259" s="139">
        <v>0.39513500000000001</v>
      </c>
      <c r="Y2259" s="14">
        <v>90</v>
      </c>
      <c r="Z2259" s="454">
        <v>0.26770000000000005</v>
      </c>
      <c r="AA2259" s="14">
        <v>115</v>
      </c>
      <c r="AB2259" s="143" t="s">
        <v>17</v>
      </c>
      <c r="AC2259" s="143" t="s">
        <v>17</v>
      </c>
      <c r="AD2259" s="139">
        <v>0.39498500000000003</v>
      </c>
      <c r="AE2259" s="14">
        <v>138</v>
      </c>
    </row>
    <row r="2260" spans="1:31" ht="15.75">
      <c r="A2260" t="s">
        <v>143</v>
      </c>
      <c r="B2260" s="129" t="s">
        <v>176</v>
      </c>
      <c r="C2260" s="216">
        <v>40830</v>
      </c>
      <c r="D2260" s="216">
        <v>41051</v>
      </c>
      <c r="E2260">
        <v>2012</v>
      </c>
      <c r="F2260">
        <v>2</v>
      </c>
      <c r="G2260">
        <v>2</v>
      </c>
      <c r="H2260" s="135">
        <v>28.508737509830773</v>
      </c>
      <c r="I2260">
        <v>1.8625</v>
      </c>
      <c r="J2260" s="14" t="s">
        <v>17</v>
      </c>
      <c r="K2260" s="14" t="s">
        <v>17</v>
      </c>
      <c r="L2260" s="165">
        <v>6.29</v>
      </c>
      <c r="M2260" s="14" t="s">
        <v>17</v>
      </c>
      <c r="N2260" s="168">
        <v>107.18770000000001</v>
      </c>
      <c r="O2260" s="166">
        <v>840.24199999999996</v>
      </c>
      <c r="P2260" s="167">
        <v>7.596E-2</v>
      </c>
      <c r="Q2260" s="167">
        <v>0.879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75">
        <v>0.46546999999999999</v>
      </c>
      <c r="W2260" s="14">
        <v>82</v>
      </c>
      <c r="X2260" s="139">
        <v>0.342775</v>
      </c>
      <c r="Y2260" s="14">
        <v>90</v>
      </c>
      <c r="Z2260" s="454">
        <v>0.29760999999999999</v>
      </c>
      <c r="AA2260" s="14">
        <v>115</v>
      </c>
      <c r="AB2260" s="143" t="s">
        <v>17</v>
      </c>
      <c r="AC2260" s="143" t="s">
        <v>17</v>
      </c>
      <c r="AD2260" s="139">
        <v>0.45893499999999998</v>
      </c>
      <c r="AE2260" s="14">
        <v>138</v>
      </c>
    </row>
    <row r="2261" spans="1:31" ht="15.75">
      <c r="A2261" t="s">
        <v>143</v>
      </c>
      <c r="B2261" s="129" t="s">
        <v>176</v>
      </c>
      <c r="C2261" s="216">
        <v>40830</v>
      </c>
      <c r="D2261" s="216">
        <v>41051</v>
      </c>
      <c r="E2261">
        <v>2012</v>
      </c>
      <c r="F2261">
        <v>2</v>
      </c>
      <c r="G2261">
        <v>3</v>
      </c>
      <c r="H2261" s="135">
        <v>31.357424802634611</v>
      </c>
      <c r="I2261">
        <v>1.8488</v>
      </c>
      <c r="J2261" s="14" t="s">
        <v>17</v>
      </c>
      <c r="K2261" s="14" t="s">
        <v>17</v>
      </c>
      <c r="L2261" s="165">
        <v>6.31</v>
      </c>
      <c r="M2261" s="14" t="s">
        <v>17</v>
      </c>
      <c r="N2261" s="168">
        <v>69.510674000000009</v>
      </c>
      <c r="O2261" s="166">
        <v>834.06799999999998</v>
      </c>
      <c r="P2261" s="167">
        <v>7.6950000000000005E-2</v>
      </c>
      <c r="Q2261" s="167">
        <v>0.90900000000000003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75">
        <v>0.40200000000000002</v>
      </c>
      <c r="W2261" s="14">
        <v>82</v>
      </c>
      <c r="X2261" s="139">
        <v>0.44292000000000004</v>
      </c>
      <c r="Y2261" s="14">
        <v>90</v>
      </c>
      <c r="Z2261" s="454">
        <v>0.31295499999999998</v>
      </c>
      <c r="AA2261" s="14">
        <v>115</v>
      </c>
      <c r="AB2261" s="143" t="s">
        <v>17</v>
      </c>
      <c r="AC2261" s="143" t="s">
        <v>17</v>
      </c>
      <c r="AD2261" s="139">
        <v>0.48011500000000001</v>
      </c>
      <c r="AE2261" s="14">
        <v>138</v>
      </c>
    </row>
    <row r="2262" spans="1:31" ht="15.75">
      <c r="A2262" t="s">
        <v>143</v>
      </c>
      <c r="B2262" s="129" t="s">
        <v>176</v>
      </c>
      <c r="C2262" s="216">
        <v>40830</v>
      </c>
      <c r="D2262" s="216">
        <v>41051</v>
      </c>
      <c r="E2262">
        <v>2012</v>
      </c>
      <c r="F2262">
        <v>2</v>
      </c>
      <c r="G2262">
        <v>4</v>
      </c>
      <c r="H2262" s="135">
        <v>49.264877225976932</v>
      </c>
      <c r="I2262">
        <v>1.885</v>
      </c>
      <c r="J2262" s="14" t="s">
        <v>17</v>
      </c>
      <c r="K2262" s="14" t="s">
        <v>17</v>
      </c>
      <c r="L2262" s="165">
        <v>5.91</v>
      </c>
      <c r="M2262" s="14" t="s">
        <v>17</v>
      </c>
      <c r="N2262" s="168">
        <v>72.903602000000006</v>
      </c>
      <c r="O2262" s="166">
        <v>788.35</v>
      </c>
      <c r="P2262" s="169">
        <v>7.9979999999999996E-2</v>
      </c>
      <c r="Q2262" s="169">
        <v>0.878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75">
        <v>0.43427500000000002</v>
      </c>
      <c r="W2262" s="14">
        <v>82</v>
      </c>
      <c r="X2262" s="139">
        <v>0.49944499999999997</v>
      </c>
      <c r="Y2262" s="14">
        <v>90</v>
      </c>
      <c r="Z2262" s="454">
        <v>0.47224500000000003</v>
      </c>
      <c r="AA2262" s="14">
        <v>115</v>
      </c>
      <c r="AB2262" s="143" t="s">
        <v>17</v>
      </c>
      <c r="AC2262" s="143" t="s">
        <v>17</v>
      </c>
      <c r="AD2262" s="139">
        <v>0.56432499999999997</v>
      </c>
      <c r="AE2262" s="14">
        <v>138</v>
      </c>
    </row>
    <row r="2263" spans="1:31" ht="15.75">
      <c r="A2263" t="s">
        <v>143</v>
      </c>
      <c r="B2263" s="129" t="s">
        <v>176</v>
      </c>
      <c r="C2263" s="216">
        <v>40830</v>
      </c>
      <c r="D2263" s="216">
        <v>41051</v>
      </c>
      <c r="E2263">
        <v>2012</v>
      </c>
      <c r="F2263">
        <v>2</v>
      </c>
      <c r="G2263">
        <v>5</v>
      </c>
      <c r="H2263" s="135">
        <v>57.011243916634612</v>
      </c>
      <c r="I2263">
        <v>1.8559000000000001</v>
      </c>
      <c r="J2263" s="14" t="s">
        <v>17</v>
      </c>
      <c r="K2263" s="14" t="s">
        <v>17</v>
      </c>
      <c r="L2263" s="165">
        <v>5.97</v>
      </c>
      <c r="M2263" s="14" t="s">
        <v>17</v>
      </c>
      <c r="N2263" s="168">
        <v>56.537713999999994</v>
      </c>
      <c r="O2263" s="166">
        <v>776.17499999999995</v>
      </c>
      <c r="P2263" s="169">
        <v>7.732E-2</v>
      </c>
      <c r="Q2263" s="169">
        <v>0.92800000000000005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75">
        <v>0.63653000000000004</v>
      </c>
      <c r="W2263" s="14">
        <v>82</v>
      </c>
      <c r="X2263" s="139">
        <v>0.62990000000000002</v>
      </c>
      <c r="Y2263" s="14">
        <v>90</v>
      </c>
      <c r="Z2263" s="454">
        <v>0.61968999999999996</v>
      </c>
      <c r="AA2263" s="14">
        <v>115</v>
      </c>
      <c r="AB2263" s="143" t="s">
        <v>17</v>
      </c>
      <c r="AC2263" s="143" t="s">
        <v>17</v>
      </c>
      <c r="AD2263" s="139">
        <v>0.63329499999999994</v>
      </c>
      <c r="AE2263" s="14">
        <v>138</v>
      </c>
    </row>
    <row r="2264" spans="1:31" ht="15.75">
      <c r="A2264" t="s">
        <v>143</v>
      </c>
      <c r="B2264" s="129" t="s">
        <v>176</v>
      </c>
      <c r="C2264" s="216">
        <v>40830</v>
      </c>
      <c r="D2264" s="216">
        <v>41051</v>
      </c>
      <c r="E2264">
        <v>2012</v>
      </c>
      <c r="F2264">
        <v>2</v>
      </c>
      <c r="G2264">
        <v>6</v>
      </c>
      <c r="H2264" s="135">
        <v>60.809099630399999</v>
      </c>
      <c r="I2264">
        <v>2.1259000000000001</v>
      </c>
      <c r="J2264" s="14" t="s">
        <v>17</v>
      </c>
      <c r="K2264" s="14" t="s">
        <v>17</v>
      </c>
      <c r="L2264" s="165">
        <v>5.18</v>
      </c>
      <c r="M2264" s="14" t="s">
        <v>17</v>
      </c>
      <c r="N2264" s="168">
        <v>75.597985999999992</v>
      </c>
      <c r="O2264" s="166">
        <v>932.64599999999996</v>
      </c>
      <c r="P2264" s="169">
        <v>7.8850000000000003E-2</v>
      </c>
      <c r="Q2264" s="169">
        <v>0.94199999999999995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75">
        <v>0.72613000000000005</v>
      </c>
      <c r="W2264" s="14">
        <v>82</v>
      </c>
      <c r="X2264" s="139">
        <v>0.63580499999999995</v>
      </c>
      <c r="Y2264" s="14">
        <v>90</v>
      </c>
      <c r="Z2264" s="454">
        <v>0.74704499999999996</v>
      </c>
      <c r="AA2264" s="14">
        <v>115</v>
      </c>
      <c r="AB2264" s="143" t="s">
        <v>17</v>
      </c>
      <c r="AC2264" s="143" t="s">
        <v>17</v>
      </c>
      <c r="AD2264" s="139">
        <v>0.72856499999999991</v>
      </c>
      <c r="AE2264" s="14">
        <v>138</v>
      </c>
    </row>
    <row r="2265" spans="1:31" ht="15.75">
      <c r="A2265" t="s">
        <v>143</v>
      </c>
      <c r="B2265" s="129" t="s">
        <v>176</v>
      </c>
      <c r="C2265" s="216">
        <v>40830</v>
      </c>
      <c r="D2265" s="216">
        <v>41051</v>
      </c>
      <c r="E2265">
        <v>2012</v>
      </c>
      <c r="F2265">
        <v>2</v>
      </c>
      <c r="G2265">
        <v>7</v>
      </c>
      <c r="H2265" s="135">
        <v>56.564174145599999</v>
      </c>
      <c r="I2265">
        <v>2.2103000000000002</v>
      </c>
      <c r="J2265" s="14" t="s">
        <v>17</v>
      </c>
      <c r="K2265" s="14" t="s">
        <v>17</v>
      </c>
      <c r="L2265" s="165">
        <v>4.9400000000000004</v>
      </c>
      <c r="M2265" s="14" t="s">
        <v>17</v>
      </c>
      <c r="N2265" s="168">
        <v>104.29373200000002</v>
      </c>
      <c r="O2265" s="166">
        <v>927.774</v>
      </c>
      <c r="P2265" s="169">
        <v>9.6439999999999998E-2</v>
      </c>
      <c r="Q2265" s="169">
        <v>1.03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75">
        <v>0.69937499999999997</v>
      </c>
      <c r="W2265" s="14">
        <v>82</v>
      </c>
      <c r="X2265" s="139">
        <v>0.75087999999999999</v>
      </c>
      <c r="Y2265" s="14">
        <v>90</v>
      </c>
      <c r="Z2265" s="454">
        <v>0.865985</v>
      </c>
      <c r="AA2265" s="14">
        <v>115</v>
      </c>
      <c r="AB2265" s="143" t="s">
        <v>17</v>
      </c>
      <c r="AC2265" s="143" t="s">
        <v>17</v>
      </c>
      <c r="AD2265" s="139">
        <v>0.78395999999999999</v>
      </c>
      <c r="AE2265" s="14">
        <v>138</v>
      </c>
    </row>
    <row r="2266" spans="1:31" ht="15.75">
      <c r="A2266" t="s">
        <v>143</v>
      </c>
      <c r="B2266" s="129" t="s">
        <v>176</v>
      </c>
      <c r="C2266" s="216">
        <v>40830</v>
      </c>
      <c r="D2266" s="216">
        <v>41051</v>
      </c>
      <c r="E2266">
        <v>2012</v>
      </c>
      <c r="F2266">
        <v>2</v>
      </c>
      <c r="G2266">
        <v>8</v>
      </c>
      <c r="H2266" s="135">
        <v>53.387223536751925</v>
      </c>
      <c r="I2266">
        <v>1.8555999999999999</v>
      </c>
      <c r="J2266" s="14" t="s">
        <v>17</v>
      </c>
      <c r="K2266" s="14" t="s">
        <v>17</v>
      </c>
      <c r="L2266" s="165">
        <v>6.085</v>
      </c>
      <c r="M2266" s="14" t="s">
        <v>17</v>
      </c>
      <c r="N2266" s="168">
        <v>12.579338</v>
      </c>
      <c r="O2266" s="166">
        <v>767.221</v>
      </c>
      <c r="P2266" s="169">
        <v>6.5740000000000007E-2</v>
      </c>
      <c r="Q2266" s="169">
        <v>0.86599999999999999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75">
        <v>0.60029500000000002</v>
      </c>
      <c r="W2266" s="14">
        <v>82</v>
      </c>
      <c r="X2266" s="139">
        <v>0.52961499999999995</v>
      </c>
      <c r="Y2266" s="14">
        <v>90</v>
      </c>
      <c r="Z2266" s="454">
        <v>0.56795499999999999</v>
      </c>
      <c r="AA2266" s="14">
        <v>115</v>
      </c>
      <c r="AB2266" s="143" t="s">
        <v>17</v>
      </c>
      <c r="AC2266" s="143" t="s">
        <v>17</v>
      </c>
      <c r="AD2266" s="139">
        <v>0.63987499999999997</v>
      </c>
      <c r="AE2266" s="14">
        <v>138</v>
      </c>
    </row>
    <row r="2267" spans="1:31" ht="15.75">
      <c r="A2267" t="s">
        <v>143</v>
      </c>
      <c r="B2267" s="129" t="s">
        <v>176</v>
      </c>
      <c r="C2267" s="216">
        <v>40830</v>
      </c>
      <c r="D2267" s="216">
        <v>41051</v>
      </c>
      <c r="E2267">
        <v>2012</v>
      </c>
      <c r="F2267">
        <v>2</v>
      </c>
      <c r="G2267">
        <v>9</v>
      </c>
      <c r="H2267" s="135">
        <v>55.710594576069234</v>
      </c>
      <c r="I2267">
        <v>1.8847</v>
      </c>
      <c r="J2267" s="14" t="s">
        <v>17</v>
      </c>
      <c r="K2267" s="14" t="s">
        <v>17</v>
      </c>
      <c r="L2267" s="165">
        <v>5.4050000000000002</v>
      </c>
      <c r="M2267" s="14" t="s">
        <v>17</v>
      </c>
      <c r="N2267" s="168">
        <v>49.751858000000013</v>
      </c>
      <c r="O2267" s="166">
        <v>850.81200000000001</v>
      </c>
      <c r="P2267" s="169">
        <v>7.6310000000000003E-2</v>
      </c>
      <c r="Q2267" s="169">
        <v>0.93200000000000005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75">
        <v>0.61734999999999995</v>
      </c>
      <c r="W2267" s="14">
        <v>82</v>
      </c>
      <c r="X2267" s="139">
        <v>0.6415249999999999</v>
      </c>
      <c r="Y2267" s="14">
        <v>90</v>
      </c>
      <c r="Z2267" s="454">
        <v>0.70520499999999997</v>
      </c>
      <c r="AA2267" s="14">
        <v>115</v>
      </c>
      <c r="AB2267" s="143" t="s">
        <v>17</v>
      </c>
      <c r="AC2267" s="143" t="s">
        <v>17</v>
      </c>
      <c r="AD2267" s="139">
        <v>0.66918</v>
      </c>
      <c r="AE2267" s="14">
        <v>138</v>
      </c>
    </row>
    <row r="2268" spans="1:31" ht="15.75">
      <c r="A2268" t="s">
        <v>143</v>
      </c>
      <c r="B2268" s="129" t="s">
        <v>176</v>
      </c>
      <c r="C2268" s="216">
        <v>40830</v>
      </c>
      <c r="D2268" s="216">
        <v>41051</v>
      </c>
      <c r="E2268">
        <v>2012</v>
      </c>
      <c r="F2268">
        <v>2</v>
      </c>
      <c r="G2268">
        <v>10</v>
      </c>
      <c r="H2268" s="135">
        <v>57.794587329600013</v>
      </c>
      <c r="I2268">
        <v>1.8674999999999999</v>
      </c>
      <c r="J2268" s="14" t="s">
        <v>17</v>
      </c>
      <c r="K2268" s="14" t="s">
        <v>17</v>
      </c>
      <c r="L2268" s="165">
        <v>5.48</v>
      </c>
      <c r="M2268" s="14" t="s">
        <v>17</v>
      </c>
      <c r="N2268" s="168">
        <v>102.49747599999999</v>
      </c>
      <c r="O2268" s="166">
        <v>934.69500000000005</v>
      </c>
      <c r="P2268" s="169">
        <v>6.5949999999999995E-2</v>
      </c>
      <c r="Q2268" s="169">
        <v>0.88500000000000001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75">
        <v>0.65998999999999997</v>
      </c>
      <c r="W2268" s="14">
        <v>82</v>
      </c>
      <c r="X2268" s="139">
        <v>0.53936499999999998</v>
      </c>
      <c r="Y2268" s="14">
        <v>90</v>
      </c>
      <c r="Z2268" s="454">
        <v>0.62492000000000003</v>
      </c>
      <c r="AA2268" s="14">
        <v>115</v>
      </c>
      <c r="AB2268" s="143" t="s">
        <v>17</v>
      </c>
      <c r="AC2268" s="143" t="s">
        <v>17</v>
      </c>
      <c r="AD2268" s="139">
        <v>0.63775000000000004</v>
      </c>
      <c r="AE2268" s="14">
        <v>138</v>
      </c>
    </row>
    <row r="2269" spans="1:31" ht="15.75">
      <c r="A2269" t="s">
        <v>143</v>
      </c>
      <c r="B2269" s="129" t="s">
        <v>176</v>
      </c>
      <c r="C2269" s="216">
        <v>40830</v>
      </c>
      <c r="D2269" s="216">
        <v>41051</v>
      </c>
      <c r="E2269">
        <v>2012</v>
      </c>
      <c r="F2269">
        <v>2</v>
      </c>
      <c r="G2269">
        <v>11</v>
      </c>
      <c r="H2269" s="135">
        <v>57.226048622134613</v>
      </c>
      <c r="I2269">
        <v>1.9048</v>
      </c>
      <c r="J2269" s="14" t="s">
        <v>17</v>
      </c>
      <c r="K2269" s="14" t="s">
        <v>17</v>
      </c>
      <c r="L2269" s="165">
        <v>5.42</v>
      </c>
      <c r="M2269" s="14" t="s">
        <v>17</v>
      </c>
      <c r="N2269" s="168">
        <v>135.02966799999999</v>
      </c>
      <c r="O2269" s="166">
        <v>910.22199999999998</v>
      </c>
      <c r="P2269" s="169">
        <v>7.4340000000000003E-2</v>
      </c>
      <c r="Q2269" s="169">
        <v>1.03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75">
        <v>0.61365000000000003</v>
      </c>
      <c r="W2269" s="14">
        <v>82</v>
      </c>
      <c r="X2269" s="139">
        <v>0.43972999999999995</v>
      </c>
      <c r="Y2269" s="14">
        <v>90</v>
      </c>
      <c r="Z2269" s="454">
        <v>0.63141499999999995</v>
      </c>
      <c r="AA2269" s="14">
        <v>115</v>
      </c>
      <c r="AB2269" s="143" t="s">
        <v>17</v>
      </c>
      <c r="AC2269" s="143" t="s">
        <v>17</v>
      </c>
      <c r="AD2269" s="139">
        <v>0.62030000000000007</v>
      </c>
      <c r="AE2269" s="14">
        <v>138</v>
      </c>
    </row>
    <row r="2270" spans="1:31" ht="15.75">
      <c r="A2270" t="s">
        <v>143</v>
      </c>
      <c r="B2270" s="129" t="s">
        <v>176</v>
      </c>
      <c r="C2270" s="216">
        <v>40830</v>
      </c>
      <c r="D2270" s="216">
        <v>41051</v>
      </c>
      <c r="E2270">
        <v>2012</v>
      </c>
      <c r="F2270">
        <v>2</v>
      </c>
      <c r="G2270">
        <v>12</v>
      </c>
      <c r="H2270" s="135">
        <v>63.180165060311545</v>
      </c>
      <c r="I2270">
        <v>2.0945</v>
      </c>
      <c r="J2270" s="14" t="s">
        <v>17</v>
      </c>
      <c r="K2270" s="14" t="s">
        <v>17</v>
      </c>
      <c r="L2270" s="165">
        <v>5.07</v>
      </c>
      <c r="M2270" s="14" t="s">
        <v>17</v>
      </c>
      <c r="N2270" s="168">
        <v>131.63674000000003</v>
      </c>
      <c r="O2270" s="166">
        <v>716.87199999999996</v>
      </c>
      <c r="P2270" s="169">
        <v>7.2340000000000002E-2</v>
      </c>
      <c r="Q2270" s="169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75">
        <v>0.59073500000000001</v>
      </c>
      <c r="W2270" s="14">
        <v>82</v>
      </c>
      <c r="X2270" s="139">
        <v>0.49573500000000004</v>
      </c>
      <c r="Y2270" s="14">
        <v>90</v>
      </c>
      <c r="Z2270" s="454">
        <v>0.77493499999999993</v>
      </c>
      <c r="AA2270" s="14">
        <v>115</v>
      </c>
      <c r="AB2270" s="143" t="s">
        <v>17</v>
      </c>
      <c r="AC2270" s="143" t="s">
        <v>17</v>
      </c>
      <c r="AD2270" s="139">
        <v>0.72803499999999999</v>
      </c>
      <c r="AE2270" s="14">
        <v>138</v>
      </c>
    </row>
    <row r="2271" spans="1:31" ht="15.75">
      <c r="A2271" t="s">
        <v>143</v>
      </c>
      <c r="B2271" s="129" t="s">
        <v>176</v>
      </c>
      <c r="C2271" s="216">
        <v>40830</v>
      </c>
      <c r="D2271" s="216">
        <v>41051</v>
      </c>
      <c r="E2271">
        <v>2012</v>
      </c>
      <c r="F2271">
        <v>2</v>
      </c>
      <c r="G2271">
        <v>13</v>
      </c>
      <c r="H2271" s="135">
        <v>59.132661667199997</v>
      </c>
      <c r="I2271">
        <v>2.1772</v>
      </c>
      <c r="J2271" s="14" t="s">
        <v>17</v>
      </c>
      <c r="K2271" s="14" t="s">
        <v>17</v>
      </c>
      <c r="L2271" s="165">
        <v>5.18</v>
      </c>
      <c r="M2271" s="14" t="s">
        <v>17</v>
      </c>
      <c r="N2271" s="168">
        <v>118.86336400000002</v>
      </c>
      <c r="O2271" s="166">
        <v>722.71299999999997</v>
      </c>
      <c r="P2271" s="169">
        <v>8.1559999999999994E-2</v>
      </c>
      <c r="Q2271" s="169">
        <v>0.95599999999999996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75">
        <v>0.55112499999999998</v>
      </c>
      <c r="W2271" s="14">
        <v>82</v>
      </c>
      <c r="X2271" s="139">
        <v>0.615595</v>
      </c>
      <c r="Y2271" s="14">
        <v>90</v>
      </c>
      <c r="Z2271" s="454">
        <v>0.85258999999999996</v>
      </c>
      <c r="AA2271" s="14">
        <v>115</v>
      </c>
      <c r="AB2271" s="143" t="s">
        <v>17</v>
      </c>
      <c r="AC2271" s="143" t="s">
        <v>17</v>
      </c>
      <c r="AD2271" s="139">
        <v>0.77459499999999992</v>
      </c>
      <c r="AE2271" s="14">
        <v>138</v>
      </c>
    </row>
    <row r="2272" spans="1:31" ht="15.75">
      <c r="A2272" t="s">
        <v>143</v>
      </c>
      <c r="B2272" s="129" t="s">
        <v>176</v>
      </c>
      <c r="C2272" s="216">
        <v>40830</v>
      </c>
      <c r="D2272" s="216">
        <v>41051</v>
      </c>
      <c r="E2272">
        <v>2012</v>
      </c>
      <c r="F2272">
        <v>2</v>
      </c>
      <c r="G2272">
        <v>14</v>
      </c>
      <c r="H2272" s="135">
        <v>63.149062198326909</v>
      </c>
      <c r="I2272">
        <v>2.0301999999999998</v>
      </c>
      <c r="J2272" s="14" t="s">
        <v>17</v>
      </c>
      <c r="K2272" s="14" t="s">
        <v>17</v>
      </c>
      <c r="L2272" s="165">
        <v>5.21</v>
      </c>
      <c r="M2272" s="14" t="s">
        <v>17</v>
      </c>
      <c r="N2272" s="168">
        <v>33.23628200000001</v>
      </c>
      <c r="O2272" s="166">
        <v>856.12199999999996</v>
      </c>
      <c r="P2272" s="169">
        <v>9.937E-2</v>
      </c>
      <c r="Q2272" s="169">
        <v>1.1100000000000001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75">
        <v>0.62437500000000001</v>
      </c>
      <c r="W2272" s="14">
        <v>82</v>
      </c>
      <c r="X2272" s="139">
        <v>0.55642000000000003</v>
      </c>
      <c r="Y2272" s="14">
        <v>90</v>
      </c>
      <c r="Z2272" s="454">
        <v>0.73765499999999995</v>
      </c>
      <c r="AA2272" s="14">
        <v>115</v>
      </c>
      <c r="AB2272" s="143" t="s">
        <v>17</v>
      </c>
      <c r="AC2272" s="143" t="s">
        <v>17</v>
      </c>
      <c r="AD2272" s="139">
        <v>0.70957500000000007</v>
      </c>
      <c r="AE2272" s="14">
        <v>138</v>
      </c>
    </row>
    <row r="2273" spans="1:31" ht="15.75">
      <c r="A2273" t="s">
        <v>143</v>
      </c>
      <c r="B2273" s="129" t="s">
        <v>176</v>
      </c>
      <c r="C2273" s="216">
        <v>40830</v>
      </c>
      <c r="D2273" s="216">
        <v>41051</v>
      </c>
      <c r="E2273">
        <v>2012</v>
      </c>
      <c r="F2273">
        <v>3</v>
      </c>
      <c r="G2273">
        <v>1</v>
      </c>
      <c r="H2273" s="135">
        <v>27.0188775648</v>
      </c>
      <c r="I2273">
        <v>1.8433999999999999</v>
      </c>
      <c r="J2273" s="14" t="s">
        <v>17</v>
      </c>
      <c r="K2273" s="14" t="s">
        <v>17</v>
      </c>
      <c r="L2273" s="165">
        <v>6.21</v>
      </c>
      <c r="M2273" s="14" t="s">
        <v>17</v>
      </c>
      <c r="N2273" s="168">
        <v>113.67418000000001</v>
      </c>
      <c r="O2273" s="166">
        <v>627.73400000000004</v>
      </c>
      <c r="P2273" s="169">
        <v>5.9470000000000002E-2</v>
      </c>
      <c r="Q2273" s="167">
        <v>0.88300000000000001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75">
        <v>0.49129499999999998</v>
      </c>
      <c r="W2273" s="14">
        <v>82</v>
      </c>
      <c r="X2273" s="139">
        <v>0.35352499999999998</v>
      </c>
      <c r="Y2273" s="14">
        <v>90</v>
      </c>
      <c r="Z2273" s="454">
        <v>0.31101500000000004</v>
      </c>
      <c r="AA2273" s="14">
        <v>115</v>
      </c>
      <c r="AB2273" s="143" t="s">
        <v>17</v>
      </c>
      <c r="AC2273" s="143" t="s">
        <v>17</v>
      </c>
      <c r="AD2273" s="139">
        <v>0.42960500000000001</v>
      </c>
      <c r="AE2273" s="14">
        <v>138</v>
      </c>
    </row>
    <row r="2274" spans="1:31" ht="15.75">
      <c r="A2274" t="s">
        <v>143</v>
      </c>
      <c r="B2274" s="129" t="s">
        <v>176</v>
      </c>
      <c r="C2274" s="216">
        <v>40830</v>
      </c>
      <c r="D2274" s="216">
        <v>41051</v>
      </c>
      <c r="E2274">
        <v>2012</v>
      </c>
      <c r="F2274">
        <v>3</v>
      </c>
      <c r="G2274">
        <v>2</v>
      </c>
      <c r="H2274" s="135">
        <v>28.26653906796923</v>
      </c>
      <c r="I2274">
        <v>1.8937999999999999</v>
      </c>
      <c r="J2274" s="14" t="s">
        <v>17</v>
      </c>
      <c r="K2274" s="14" t="s">
        <v>17</v>
      </c>
      <c r="L2274" s="165">
        <v>5.92</v>
      </c>
      <c r="M2274" s="14" t="s">
        <v>17</v>
      </c>
      <c r="N2274" s="168">
        <v>112.875844</v>
      </c>
      <c r="O2274" s="166">
        <v>1019.26</v>
      </c>
      <c r="P2274" s="169">
        <v>6.8409999999999999E-2</v>
      </c>
      <c r="Q2274" s="167">
        <v>0.96299999999999997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75">
        <v>0.48226999999999998</v>
      </c>
      <c r="W2274" s="14">
        <v>82</v>
      </c>
      <c r="X2274" s="139">
        <v>0.44423000000000001</v>
      </c>
      <c r="Y2274" s="14">
        <v>90</v>
      </c>
      <c r="Z2274" s="454">
        <v>0.31947999999999999</v>
      </c>
      <c r="AA2274" s="14">
        <v>115</v>
      </c>
      <c r="AB2274" s="143" t="s">
        <v>17</v>
      </c>
      <c r="AC2274" s="143" t="s">
        <v>17</v>
      </c>
      <c r="AD2274" s="139">
        <v>0.401895</v>
      </c>
      <c r="AE2274" s="14">
        <v>138</v>
      </c>
    </row>
    <row r="2275" spans="1:31" ht="15.75">
      <c r="A2275" t="s">
        <v>143</v>
      </c>
      <c r="B2275" s="129" t="s">
        <v>176</v>
      </c>
      <c r="C2275" s="216">
        <v>40830</v>
      </c>
      <c r="D2275" s="216">
        <v>41051</v>
      </c>
      <c r="E2275">
        <v>2012</v>
      </c>
      <c r="F2275">
        <v>3</v>
      </c>
      <c r="G2275">
        <v>3</v>
      </c>
      <c r="H2275" s="135">
        <v>39.780837896884606</v>
      </c>
      <c r="I2275">
        <v>1.8627</v>
      </c>
      <c r="J2275" s="14" t="s">
        <v>17</v>
      </c>
      <c r="K2275" s="14" t="s">
        <v>17</v>
      </c>
      <c r="L2275" s="165">
        <v>5.67</v>
      </c>
      <c r="M2275" s="14" t="s">
        <v>17</v>
      </c>
      <c r="N2275" s="168">
        <v>107.28749199999999</v>
      </c>
      <c r="O2275" s="166">
        <v>881.61300000000006</v>
      </c>
      <c r="P2275" s="169">
        <v>6.3979999999999995E-2</v>
      </c>
      <c r="Q2275" s="167">
        <v>0.85699999999999998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75">
        <v>0.48981000000000002</v>
      </c>
      <c r="W2275" s="14">
        <v>82</v>
      </c>
      <c r="X2275" s="139">
        <v>0.40586</v>
      </c>
      <c r="Y2275" s="14">
        <v>90</v>
      </c>
      <c r="Z2275" s="454">
        <v>0.38617000000000001</v>
      </c>
      <c r="AA2275" s="14">
        <v>115</v>
      </c>
      <c r="AB2275" s="143" t="s">
        <v>17</v>
      </c>
      <c r="AC2275" s="143" t="s">
        <v>17</v>
      </c>
      <c r="AD2275" s="139">
        <v>0.47084500000000001</v>
      </c>
      <c r="AE2275" s="14">
        <v>138</v>
      </c>
    </row>
    <row r="2276" spans="1:31" ht="15.75">
      <c r="A2276" t="s">
        <v>143</v>
      </c>
      <c r="B2276" s="129" t="s">
        <v>176</v>
      </c>
      <c r="C2276" s="216">
        <v>40830</v>
      </c>
      <c r="D2276" s="216">
        <v>41051</v>
      </c>
      <c r="E2276">
        <v>2012</v>
      </c>
      <c r="F2276">
        <v>3</v>
      </c>
      <c r="G2276">
        <v>4</v>
      </c>
      <c r="H2276" s="135">
        <v>47.445234858069227</v>
      </c>
      <c r="I2276">
        <v>1.7441</v>
      </c>
      <c r="J2276" s="14" t="s">
        <v>17</v>
      </c>
      <c r="K2276" s="14" t="s">
        <v>17</v>
      </c>
      <c r="L2276" s="165">
        <v>5.5</v>
      </c>
      <c r="M2276" s="14" t="s">
        <v>17</v>
      </c>
      <c r="N2276" s="168">
        <v>92.163458000000006</v>
      </c>
      <c r="O2276" s="166">
        <v>950.38800000000003</v>
      </c>
      <c r="P2276" s="169">
        <v>7.1800000000000003E-2</v>
      </c>
      <c r="Q2276" s="167">
        <v>0.83199999999999996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75">
        <v>0.56178499999999998</v>
      </c>
      <c r="W2276" s="14">
        <v>82</v>
      </c>
      <c r="X2276" s="139">
        <v>0.58247000000000004</v>
      </c>
      <c r="Y2276" s="14">
        <v>90</v>
      </c>
      <c r="Z2276" s="454">
        <v>0.49361499999999997</v>
      </c>
      <c r="AA2276" s="14">
        <v>115</v>
      </c>
      <c r="AB2276" s="143" t="s">
        <v>17</v>
      </c>
      <c r="AC2276" s="143" t="s">
        <v>17</v>
      </c>
      <c r="AD2276" s="139">
        <v>0.57050000000000001</v>
      </c>
      <c r="AE2276" s="14">
        <v>138</v>
      </c>
    </row>
    <row r="2277" spans="1:31" ht="15.75">
      <c r="A2277" t="s">
        <v>143</v>
      </c>
      <c r="B2277" s="129" t="s">
        <v>176</v>
      </c>
      <c r="C2277" s="216">
        <v>40830</v>
      </c>
      <c r="D2277" s="216">
        <v>41051</v>
      </c>
      <c r="E2277">
        <v>2012</v>
      </c>
      <c r="F2277">
        <v>3</v>
      </c>
      <c r="G2277">
        <v>5</v>
      </c>
      <c r="H2277" s="135">
        <v>61.442649005417302</v>
      </c>
      <c r="I2277">
        <v>1.8937999999999999</v>
      </c>
      <c r="J2277" s="14" t="s">
        <v>17</v>
      </c>
      <c r="K2277" s="14" t="s">
        <v>17</v>
      </c>
      <c r="L2277" s="165">
        <v>5.3049999999999997</v>
      </c>
      <c r="M2277" s="14" t="s">
        <v>17</v>
      </c>
      <c r="N2277" s="168">
        <v>119.26253200000002</v>
      </c>
      <c r="O2277" s="166">
        <v>927.505</v>
      </c>
      <c r="P2277" s="169">
        <v>7.6829999999999996E-2</v>
      </c>
      <c r="Q2277" s="167">
        <v>0.97399999999999998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75">
        <v>0.66733500000000001</v>
      </c>
      <c r="W2277" s="14">
        <v>82</v>
      </c>
      <c r="X2277" s="139">
        <v>0.62243000000000004</v>
      </c>
      <c r="Y2277" s="14">
        <v>90</v>
      </c>
      <c r="Z2277" s="454">
        <v>0.62220999999999993</v>
      </c>
      <c r="AA2277" s="14">
        <v>115</v>
      </c>
      <c r="AB2277" s="143" t="s">
        <v>17</v>
      </c>
      <c r="AC2277" s="143" t="s">
        <v>17</v>
      </c>
      <c r="AD2277" s="139">
        <v>0.66391</v>
      </c>
      <c r="AE2277" s="14">
        <v>138</v>
      </c>
    </row>
    <row r="2278" spans="1:31" ht="15.75">
      <c r="A2278" t="s">
        <v>143</v>
      </c>
      <c r="B2278" s="129" t="s">
        <v>176</v>
      </c>
      <c r="C2278" s="216">
        <v>40830</v>
      </c>
      <c r="D2278" s="216">
        <v>41051</v>
      </c>
      <c r="E2278">
        <v>2012</v>
      </c>
      <c r="F2278">
        <v>3</v>
      </c>
      <c r="G2278">
        <v>6</v>
      </c>
      <c r="H2278" s="135">
        <v>62.070273143999991</v>
      </c>
      <c r="I2278">
        <v>1.8328</v>
      </c>
      <c r="J2278" s="14" t="s">
        <v>17</v>
      </c>
      <c r="K2278" s="14" t="s">
        <v>17</v>
      </c>
      <c r="L2278" s="165">
        <v>5.3049999999999997</v>
      </c>
      <c r="M2278" s="14" t="s">
        <v>17</v>
      </c>
      <c r="N2278" s="168">
        <v>55.240417999999998</v>
      </c>
      <c r="O2278" s="166">
        <v>863.89700000000005</v>
      </c>
      <c r="P2278" s="169">
        <v>6.9019999999999998E-2</v>
      </c>
      <c r="Q2278" s="167">
        <v>0.88400000000000001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75">
        <v>0.61112500000000003</v>
      </c>
      <c r="W2278" s="14">
        <v>82</v>
      </c>
      <c r="X2278" s="139">
        <v>0.48975000000000002</v>
      </c>
      <c r="Y2278" s="14">
        <v>90</v>
      </c>
      <c r="Z2278" s="454">
        <v>0.67375999999999991</v>
      </c>
      <c r="AA2278" s="14">
        <v>115</v>
      </c>
      <c r="AB2278" s="143" t="s">
        <v>17</v>
      </c>
      <c r="AC2278" s="143" t="s">
        <v>17</v>
      </c>
      <c r="AD2278" s="139">
        <v>0.69276000000000004</v>
      </c>
      <c r="AE2278" s="14">
        <v>138</v>
      </c>
    </row>
    <row r="2279" spans="1:31" ht="15.75">
      <c r="A2279" t="s">
        <v>143</v>
      </c>
      <c r="B2279" s="129" t="s">
        <v>176</v>
      </c>
      <c r="C2279" s="216">
        <v>40830</v>
      </c>
      <c r="D2279" s="216">
        <v>41051</v>
      </c>
      <c r="E2279">
        <v>2012</v>
      </c>
      <c r="F2279">
        <v>3</v>
      </c>
      <c r="G2279">
        <v>7</v>
      </c>
      <c r="H2279" s="135">
        <v>62.965743661869226</v>
      </c>
      <c r="I2279">
        <v>2.0257999999999998</v>
      </c>
      <c r="J2279" s="14" t="s">
        <v>17</v>
      </c>
      <c r="K2279" s="14" t="s">
        <v>17</v>
      </c>
      <c r="L2279" s="165">
        <v>5.1050000000000004</v>
      </c>
      <c r="M2279" s="14" t="s">
        <v>17</v>
      </c>
      <c r="N2279" s="168">
        <v>81.785089999999997</v>
      </c>
      <c r="O2279" s="166">
        <v>866.51900000000001</v>
      </c>
      <c r="P2279" s="169">
        <v>9.7119999999999998E-2</v>
      </c>
      <c r="Q2279" s="167">
        <v>0.89500000000000002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75">
        <v>0.67842499999999994</v>
      </c>
      <c r="W2279" s="14">
        <v>82</v>
      </c>
      <c r="X2279" s="139">
        <v>0.62204999999999999</v>
      </c>
      <c r="Y2279" s="14">
        <v>90</v>
      </c>
      <c r="Z2279" s="454">
        <v>0.81831500000000001</v>
      </c>
      <c r="AA2279" s="14">
        <v>115</v>
      </c>
      <c r="AB2279" s="143" t="s">
        <v>17</v>
      </c>
      <c r="AC2279" s="143" t="s">
        <v>17</v>
      </c>
      <c r="AD2279" s="139">
        <v>0.72161500000000001</v>
      </c>
      <c r="AE2279" s="14">
        <v>138</v>
      </c>
    </row>
    <row r="2280" spans="1:31" ht="15.75">
      <c r="A2280" t="s">
        <v>143</v>
      </c>
      <c r="B2280" s="129" t="s">
        <v>176</v>
      </c>
      <c r="C2280" s="216">
        <v>40830</v>
      </c>
      <c r="D2280" s="216">
        <v>41051</v>
      </c>
      <c r="E2280">
        <v>2012</v>
      </c>
      <c r="F2280">
        <v>3</v>
      </c>
      <c r="G2280">
        <v>8</v>
      </c>
      <c r="H2280" s="135">
        <v>59.450811643384611</v>
      </c>
      <c r="I2280">
        <v>1.9137</v>
      </c>
      <c r="J2280" s="14" t="s">
        <v>17</v>
      </c>
      <c r="K2280" s="14" t="s">
        <v>17</v>
      </c>
      <c r="L2280" s="165">
        <v>5.35</v>
      </c>
      <c r="M2280" s="14" t="s">
        <v>17</v>
      </c>
      <c r="N2280" s="168">
        <v>78.591746000000001</v>
      </c>
      <c r="O2280" s="166">
        <v>921.88800000000003</v>
      </c>
      <c r="P2280" s="169">
        <v>8.4820000000000007E-2</v>
      </c>
      <c r="Q2280" s="167">
        <v>0.84699999999999998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75">
        <v>0.59477000000000002</v>
      </c>
      <c r="W2280" s="14">
        <v>82</v>
      </c>
      <c r="X2280" s="139">
        <v>0.59854499999999999</v>
      </c>
      <c r="Y2280" s="14">
        <v>90</v>
      </c>
      <c r="Z2280" s="454">
        <v>0.60909499999999994</v>
      </c>
      <c r="AA2280" s="14">
        <v>115</v>
      </c>
      <c r="AB2280" s="143" t="s">
        <v>17</v>
      </c>
      <c r="AC2280" s="143" t="s">
        <v>17</v>
      </c>
      <c r="AD2280" s="139">
        <v>0.64002000000000003</v>
      </c>
      <c r="AE2280" s="14">
        <v>138</v>
      </c>
    </row>
    <row r="2281" spans="1:31" ht="15.75">
      <c r="A2281" t="s">
        <v>143</v>
      </c>
      <c r="B2281" s="129" t="s">
        <v>176</v>
      </c>
      <c r="C2281" s="216">
        <v>40830</v>
      </c>
      <c r="D2281" s="216">
        <v>41051</v>
      </c>
      <c r="E2281">
        <v>2012</v>
      </c>
      <c r="F2281">
        <v>3</v>
      </c>
      <c r="G2281">
        <v>9</v>
      </c>
      <c r="H2281" s="135">
        <v>60.855240124799991</v>
      </c>
      <c r="I2281">
        <v>1.9666999999999999</v>
      </c>
      <c r="J2281" s="14" t="s">
        <v>17</v>
      </c>
      <c r="K2281" s="14" t="s">
        <v>17</v>
      </c>
      <c r="L2281" s="165">
        <v>5.4050000000000002</v>
      </c>
      <c r="M2281" s="14" t="s">
        <v>17</v>
      </c>
      <c r="N2281" s="168">
        <v>63.722737999999993</v>
      </c>
      <c r="O2281" s="166">
        <v>918.33299999999997</v>
      </c>
      <c r="P2281" s="169">
        <v>9.3579999999999997E-2</v>
      </c>
      <c r="Q2281" s="167">
        <v>0.92300000000000004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75">
        <v>0.57279500000000005</v>
      </c>
      <c r="W2281" s="14">
        <v>82</v>
      </c>
      <c r="X2281" s="139">
        <v>0.56248500000000001</v>
      </c>
      <c r="Y2281" s="14">
        <v>90</v>
      </c>
      <c r="Z2281" s="454">
        <v>0.67533500000000002</v>
      </c>
      <c r="AA2281" s="14">
        <v>115</v>
      </c>
      <c r="AB2281" s="143" t="s">
        <v>17</v>
      </c>
      <c r="AC2281" s="143" t="s">
        <v>17</v>
      </c>
      <c r="AD2281" s="139">
        <v>0.64646000000000003</v>
      </c>
      <c r="AE2281" s="14">
        <v>138</v>
      </c>
    </row>
    <row r="2282" spans="1:31" ht="15.75">
      <c r="A2282" t="s">
        <v>143</v>
      </c>
      <c r="B2282" s="129" t="s">
        <v>176</v>
      </c>
      <c r="C2282" s="216">
        <v>40830</v>
      </c>
      <c r="D2282" s="216">
        <v>41051</v>
      </c>
      <c r="E2282">
        <v>2012</v>
      </c>
      <c r="F2282">
        <v>3</v>
      </c>
      <c r="G2282">
        <v>10</v>
      </c>
      <c r="H2282" s="135">
        <v>52.636312870476921</v>
      </c>
      <c r="I2282">
        <v>1.8381000000000001</v>
      </c>
      <c r="J2282" s="14" t="s">
        <v>17</v>
      </c>
      <c r="K2282" s="14" t="s">
        <v>17</v>
      </c>
      <c r="L2282" s="165">
        <v>5.4850000000000003</v>
      </c>
      <c r="M2282" s="14" t="s">
        <v>17</v>
      </c>
      <c r="N2282" s="168">
        <v>152.39347599999999</v>
      </c>
      <c r="O2282" s="166">
        <v>801.04700000000003</v>
      </c>
      <c r="P2282" s="169">
        <v>7.2770000000000001E-2</v>
      </c>
      <c r="Q2282" s="167">
        <v>0.84199999999999997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75">
        <v>0.62763999999999998</v>
      </c>
      <c r="W2282" s="14">
        <v>82</v>
      </c>
      <c r="X2282" s="139">
        <v>0.63890500000000006</v>
      </c>
      <c r="Y2282" s="14">
        <v>90</v>
      </c>
      <c r="Z2282" s="454">
        <v>0.64311499999999999</v>
      </c>
      <c r="AA2282" s="14">
        <v>115</v>
      </c>
      <c r="AB2282" s="143" t="s">
        <v>17</v>
      </c>
      <c r="AC2282" s="143" t="s">
        <v>17</v>
      </c>
      <c r="AD2282" s="139">
        <v>0.62985500000000005</v>
      </c>
      <c r="AE2282" s="14">
        <v>138</v>
      </c>
    </row>
    <row r="2283" spans="1:31" ht="15.75">
      <c r="A2283" t="s">
        <v>143</v>
      </c>
      <c r="B2283" s="129" t="s">
        <v>176</v>
      </c>
      <c r="C2283" s="216">
        <v>40830</v>
      </c>
      <c r="D2283" s="216">
        <v>41051</v>
      </c>
      <c r="E2283">
        <v>2012</v>
      </c>
      <c r="F2283">
        <v>3</v>
      </c>
      <c r="G2283">
        <v>11</v>
      </c>
      <c r="H2283" s="135">
        <v>56.357933248142309</v>
      </c>
      <c r="I2283">
        <v>1.8913</v>
      </c>
      <c r="J2283" s="14" t="s">
        <v>17</v>
      </c>
      <c r="K2283" s="14" t="s">
        <v>17</v>
      </c>
      <c r="L2283" s="165">
        <v>5.18</v>
      </c>
      <c r="M2283" s="14" t="s">
        <v>17</v>
      </c>
      <c r="N2283" s="168">
        <v>153.39139600000001</v>
      </c>
      <c r="O2283" s="166">
        <v>1036.56</v>
      </c>
      <c r="P2283" s="169">
        <v>8.2280000000000006E-2</v>
      </c>
      <c r="Q2283" s="167">
        <v>0.92800000000000005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75">
        <v>0.67956000000000005</v>
      </c>
      <c r="W2283" s="14">
        <v>82</v>
      </c>
      <c r="X2283" s="139">
        <v>0.54388499999999995</v>
      </c>
      <c r="Y2283" s="14">
        <v>90</v>
      </c>
      <c r="Z2283" s="454">
        <v>0.71493000000000007</v>
      </c>
      <c r="AA2283" s="14">
        <v>115</v>
      </c>
      <c r="AB2283" s="143" t="s">
        <v>17</v>
      </c>
      <c r="AC2283" s="143" t="s">
        <v>17</v>
      </c>
      <c r="AD2283" s="139">
        <v>0.69728499999999993</v>
      </c>
      <c r="AE2283" s="14">
        <v>138</v>
      </c>
    </row>
    <row r="2284" spans="1:31" ht="15.75">
      <c r="A2284" t="s">
        <v>143</v>
      </c>
      <c r="B2284" s="129" t="s">
        <v>176</v>
      </c>
      <c r="C2284" s="216">
        <v>40830</v>
      </c>
      <c r="D2284" s="216">
        <v>41051</v>
      </c>
      <c r="E2284">
        <v>2012</v>
      </c>
      <c r="F2284">
        <v>3</v>
      </c>
      <c r="G2284">
        <v>12</v>
      </c>
      <c r="H2284" s="135">
        <v>61.552829118634612</v>
      </c>
      <c r="I2284">
        <v>1.9021999999999999</v>
      </c>
      <c r="J2284" s="14" t="s">
        <v>17</v>
      </c>
      <c r="K2284" s="14" t="s">
        <v>17</v>
      </c>
      <c r="L2284" s="165">
        <v>5.45</v>
      </c>
      <c r="M2284" s="14" t="s">
        <v>17</v>
      </c>
      <c r="N2284" s="168">
        <v>122.45587600000002</v>
      </c>
      <c r="O2284" s="166">
        <v>637.80100000000004</v>
      </c>
      <c r="P2284" s="169">
        <v>7.4980000000000005E-2</v>
      </c>
      <c r="Q2284" s="167">
        <v>0.96699999999999997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75">
        <v>0.50951000000000002</v>
      </c>
      <c r="W2284" s="14">
        <v>82</v>
      </c>
      <c r="X2284" s="139">
        <v>0.59776000000000007</v>
      </c>
      <c r="Y2284" s="14">
        <v>90</v>
      </c>
      <c r="Z2284" s="454">
        <v>0.68169000000000002</v>
      </c>
      <c r="AA2284" s="14">
        <v>115</v>
      </c>
      <c r="AB2284" s="143" t="s">
        <v>17</v>
      </c>
      <c r="AC2284" s="143" t="s">
        <v>17</v>
      </c>
      <c r="AD2284" s="139">
        <v>0.69362999999999997</v>
      </c>
      <c r="AE2284" s="14">
        <v>138</v>
      </c>
    </row>
    <row r="2285" spans="1:31" ht="15.75">
      <c r="A2285" t="s">
        <v>143</v>
      </c>
      <c r="B2285" s="129" t="s">
        <v>176</v>
      </c>
      <c r="C2285" s="216">
        <v>40830</v>
      </c>
      <c r="D2285" s="216">
        <v>41051</v>
      </c>
      <c r="E2285">
        <v>2012</v>
      </c>
      <c r="F2285">
        <v>3</v>
      </c>
      <c r="G2285">
        <v>13</v>
      </c>
      <c r="H2285" s="135">
        <v>64.253231130634617</v>
      </c>
      <c r="I2285">
        <v>1.9059999999999999</v>
      </c>
      <c r="J2285" s="14" t="s">
        <v>17</v>
      </c>
      <c r="K2285" s="14" t="s">
        <v>17</v>
      </c>
      <c r="L2285" s="165">
        <v>4.9749999999999996</v>
      </c>
      <c r="M2285" s="14" t="s">
        <v>17</v>
      </c>
      <c r="N2285" s="168">
        <v>152.19389200000001</v>
      </c>
      <c r="O2285" s="166">
        <v>983.62599999999998</v>
      </c>
      <c r="P2285" s="169">
        <v>6.3189999999999996E-2</v>
      </c>
      <c r="Q2285" s="167">
        <v>0.89600000000000002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75">
        <v>0.65671000000000002</v>
      </c>
      <c r="W2285" s="14">
        <v>82</v>
      </c>
      <c r="X2285" s="139">
        <v>0.60538499999999995</v>
      </c>
      <c r="Y2285" s="14">
        <v>90</v>
      </c>
      <c r="Z2285" s="454">
        <v>0.79986000000000002</v>
      </c>
      <c r="AA2285" s="14">
        <v>115</v>
      </c>
      <c r="AB2285" s="143" t="s">
        <v>17</v>
      </c>
      <c r="AC2285" s="143" t="s">
        <v>17</v>
      </c>
      <c r="AD2285" s="139">
        <v>0.76193</v>
      </c>
      <c r="AE2285" s="14">
        <v>138</v>
      </c>
    </row>
    <row r="2286" spans="1:31" ht="15.75">
      <c r="A2286" t="s">
        <v>143</v>
      </c>
      <c r="B2286" s="129" t="s">
        <v>176</v>
      </c>
      <c r="C2286" s="216">
        <v>40830</v>
      </c>
      <c r="D2286" s="216">
        <v>41051</v>
      </c>
      <c r="E2286">
        <v>2012</v>
      </c>
      <c r="F2286">
        <v>3</v>
      </c>
      <c r="G2286">
        <v>14</v>
      </c>
      <c r="H2286" s="135">
        <v>53.682640903903845</v>
      </c>
      <c r="I2286">
        <v>1.8573999999999999</v>
      </c>
      <c r="J2286" s="14" t="s">
        <v>17</v>
      </c>
      <c r="K2286" s="14" t="s">
        <v>17</v>
      </c>
      <c r="L2286" s="165">
        <v>5.7149999999999999</v>
      </c>
      <c r="M2286" s="14" t="s">
        <v>17</v>
      </c>
      <c r="N2286" s="168">
        <v>44.562674000000001</v>
      </c>
      <c r="O2286" s="166">
        <v>687.19</v>
      </c>
      <c r="P2286" s="169">
        <v>7.424E-2</v>
      </c>
      <c r="Q2286" s="167">
        <v>0.81899999999999995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75">
        <v>0.49568499999999999</v>
      </c>
      <c r="W2286" s="14">
        <v>82</v>
      </c>
      <c r="X2286" s="139">
        <v>0.58721500000000004</v>
      </c>
      <c r="Y2286" s="14">
        <v>90</v>
      </c>
      <c r="Z2286" s="454">
        <v>0.61321000000000003</v>
      </c>
      <c r="AA2286" s="14">
        <v>115</v>
      </c>
      <c r="AB2286" s="143" t="s">
        <v>17</v>
      </c>
      <c r="AC2286" s="143" t="s">
        <v>17</v>
      </c>
      <c r="AD2286" s="139">
        <v>0.59116499999999994</v>
      </c>
      <c r="AE2286" s="14">
        <v>138</v>
      </c>
    </row>
    <row r="2287" spans="1:31" ht="15.75">
      <c r="A2287" t="s">
        <v>143</v>
      </c>
      <c r="B2287" s="129" t="s">
        <v>176</v>
      </c>
      <c r="C2287" s="216">
        <v>40830</v>
      </c>
      <c r="D2287" s="216">
        <v>41051</v>
      </c>
      <c r="E2287">
        <v>2012</v>
      </c>
      <c r="F2287">
        <v>4</v>
      </c>
      <c r="G2287">
        <v>1</v>
      </c>
      <c r="H2287" s="135">
        <v>29.338432928221152</v>
      </c>
      <c r="I2287">
        <v>1.9419</v>
      </c>
      <c r="J2287" s="14" t="s">
        <v>17</v>
      </c>
      <c r="K2287" s="14" t="s">
        <v>17</v>
      </c>
      <c r="L2287" s="165">
        <v>6.47</v>
      </c>
      <c r="M2287" s="14" t="s">
        <v>17</v>
      </c>
      <c r="N2287" s="168">
        <v>39.173906000000002</v>
      </c>
      <c r="O2287" s="166">
        <v>632.4</v>
      </c>
      <c r="P2287" s="169">
        <v>5.178E-2</v>
      </c>
      <c r="Q2287" s="167">
        <v>0.751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75">
        <v>0.39168500000000001</v>
      </c>
      <c r="W2287" s="14">
        <v>82</v>
      </c>
      <c r="X2287" s="139">
        <v>0.34378999999999998</v>
      </c>
      <c r="Y2287" s="14">
        <v>90</v>
      </c>
      <c r="Z2287" s="454">
        <v>0.33055000000000001</v>
      </c>
      <c r="AA2287" s="14">
        <v>115</v>
      </c>
      <c r="AB2287" s="143" t="s">
        <v>17</v>
      </c>
      <c r="AC2287" s="143" t="s">
        <v>17</v>
      </c>
      <c r="AD2287" s="139">
        <v>0.450625</v>
      </c>
      <c r="AE2287" s="14">
        <v>138</v>
      </c>
    </row>
    <row r="2288" spans="1:31" ht="15.75">
      <c r="A2288" t="s">
        <v>143</v>
      </c>
      <c r="B2288" s="129" t="s">
        <v>176</v>
      </c>
      <c r="C2288" s="216">
        <v>40830</v>
      </c>
      <c r="D2288" s="216">
        <v>41051</v>
      </c>
      <c r="E2288">
        <v>2012</v>
      </c>
      <c r="F2288">
        <v>4</v>
      </c>
      <c r="G2288">
        <v>2</v>
      </c>
      <c r="H2288" s="135">
        <v>32.971001342400001</v>
      </c>
      <c r="I2288">
        <v>1.9488000000000001</v>
      </c>
      <c r="J2288" s="14" t="s">
        <v>17</v>
      </c>
      <c r="K2288" s="14" t="s">
        <v>17</v>
      </c>
      <c r="L2288" s="165">
        <v>6.03</v>
      </c>
      <c r="M2288" s="14" t="s">
        <v>17</v>
      </c>
      <c r="N2288" s="168">
        <v>119.86128399999998</v>
      </c>
      <c r="O2288" s="166">
        <v>1073.78</v>
      </c>
      <c r="P2288" s="169">
        <v>5.9959999999999999E-2</v>
      </c>
      <c r="Q2288" s="167">
        <v>0.85399999999999998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75">
        <v>0.49401499999999998</v>
      </c>
      <c r="W2288" s="14">
        <v>82</v>
      </c>
      <c r="X2288" s="139">
        <v>0.41269500000000003</v>
      </c>
      <c r="Y2288" s="14">
        <v>90</v>
      </c>
      <c r="Z2288" s="454">
        <v>0.32444499999999998</v>
      </c>
      <c r="AA2288" s="14">
        <v>115</v>
      </c>
      <c r="AB2288" s="143" t="s">
        <v>17</v>
      </c>
      <c r="AC2288" s="143" t="s">
        <v>17</v>
      </c>
      <c r="AD2288" s="139">
        <v>0.49743999999999999</v>
      </c>
      <c r="AE2288" s="14">
        <v>138</v>
      </c>
    </row>
    <row r="2289" spans="1:31" ht="15.75">
      <c r="A2289" t="s">
        <v>143</v>
      </c>
      <c r="B2289" s="129" t="s">
        <v>176</v>
      </c>
      <c r="C2289" s="216">
        <v>40830</v>
      </c>
      <c r="D2289" s="216">
        <v>41051</v>
      </c>
      <c r="E2289">
        <v>2012</v>
      </c>
      <c r="F2289">
        <v>4</v>
      </c>
      <c r="G2289">
        <v>3</v>
      </c>
      <c r="H2289" s="135">
        <v>32.032525305634614</v>
      </c>
      <c r="I2289">
        <v>1.7946</v>
      </c>
      <c r="J2289" s="14" t="s">
        <v>17</v>
      </c>
      <c r="K2289" s="14" t="s">
        <v>17</v>
      </c>
      <c r="L2289" s="165">
        <v>5.7649999999999997</v>
      </c>
      <c r="M2289" s="14" t="s">
        <v>17</v>
      </c>
      <c r="N2289" s="168">
        <v>106.28957200000002</v>
      </c>
      <c r="O2289" s="166">
        <v>880.58</v>
      </c>
      <c r="P2289" s="169">
        <v>5.3370000000000001E-2</v>
      </c>
      <c r="Q2289" s="167">
        <v>0.78500000000000003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75">
        <v>0.54827999999999999</v>
      </c>
      <c r="W2289" s="14">
        <v>82</v>
      </c>
      <c r="X2289" s="139">
        <v>0.51663000000000003</v>
      </c>
      <c r="Y2289" s="14">
        <v>90</v>
      </c>
      <c r="Z2289" s="454">
        <v>0.34221000000000001</v>
      </c>
      <c r="AA2289" s="14">
        <v>115</v>
      </c>
      <c r="AB2289" s="143" t="s">
        <v>17</v>
      </c>
      <c r="AC2289" s="143" t="s">
        <v>17</v>
      </c>
      <c r="AD2289" s="139">
        <v>0.47389999999999999</v>
      </c>
      <c r="AE2289" s="14">
        <v>138</v>
      </c>
    </row>
    <row r="2290" spans="1:31" ht="15.75">
      <c r="A2290" t="s">
        <v>143</v>
      </c>
      <c r="B2290" s="129" t="s">
        <v>176</v>
      </c>
      <c r="C2290" s="216">
        <v>40830</v>
      </c>
      <c r="D2290" s="216">
        <v>41051</v>
      </c>
      <c r="E2290">
        <v>2012</v>
      </c>
      <c r="F2290">
        <v>4</v>
      </c>
      <c r="G2290">
        <v>4</v>
      </c>
      <c r="H2290" s="135">
        <v>53.800990638576927</v>
      </c>
      <c r="I2290">
        <v>1.8934</v>
      </c>
      <c r="J2290" s="14" t="s">
        <v>17</v>
      </c>
      <c r="K2290" s="14" t="s">
        <v>17</v>
      </c>
      <c r="L2290" s="165">
        <v>5.7249999999999996</v>
      </c>
      <c r="M2290" s="14" t="s">
        <v>17</v>
      </c>
      <c r="N2290" s="168">
        <v>108.08582799999999</v>
      </c>
      <c r="O2290" s="166">
        <v>1037.01</v>
      </c>
      <c r="P2290" s="169">
        <v>6.5759999999999999E-2</v>
      </c>
      <c r="Q2290" s="167">
        <v>0.90300000000000002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75">
        <v>0.63636000000000004</v>
      </c>
      <c r="W2290" s="14">
        <v>82</v>
      </c>
      <c r="X2290" s="139">
        <v>0.56834000000000007</v>
      </c>
      <c r="Y2290" s="14">
        <v>90</v>
      </c>
      <c r="Z2290" s="454">
        <v>0.48720999999999998</v>
      </c>
      <c r="AA2290" s="14">
        <v>115</v>
      </c>
      <c r="AB2290" s="143" t="s">
        <v>17</v>
      </c>
      <c r="AC2290" s="143" t="s">
        <v>17</v>
      </c>
      <c r="AD2290" s="139">
        <v>0.58892499999999992</v>
      </c>
      <c r="AE2290" s="14">
        <v>138</v>
      </c>
    </row>
    <row r="2291" spans="1:31" ht="15.75">
      <c r="A2291" t="s">
        <v>143</v>
      </c>
      <c r="B2291" s="129" t="s">
        <v>176</v>
      </c>
      <c r="C2291" s="216">
        <v>40830</v>
      </c>
      <c r="D2291" s="216">
        <v>41051</v>
      </c>
      <c r="E2291">
        <v>2012</v>
      </c>
      <c r="F2291">
        <v>4</v>
      </c>
      <c r="G2291">
        <v>5</v>
      </c>
      <c r="H2291" s="135">
        <v>48.771391856105772</v>
      </c>
      <c r="I2291">
        <v>1.5818000000000001</v>
      </c>
      <c r="J2291" s="14" t="s">
        <v>17</v>
      </c>
      <c r="K2291" s="14" t="s">
        <v>17</v>
      </c>
      <c r="L2291" s="165">
        <v>5.4450000000000003</v>
      </c>
      <c r="M2291" s="14" t="s">
        <v>17</v>
      </c>
      <c r="N2291" s="168">
        <v>118.16482000000001</v>
      </c>
      <c r="O2291" s="166">
        <v>1086.98</v>
      </c>
      <c r="P2291" s="169">
        <v>6.6449999999999995E-2</v>
      </c>
      <c r="Q2291" s="167">
        <v>0.91200000000000003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75">
        <v>0.61785999999999996</v>
      </c>
      <c r="W2291" s="14">
        <v>82</v>
      </c>
      <c r="X2291" s="139">
        <v>0.52758499999999997</v>
      </c>
      <c r="Y2291" s="14">
        <v>90</v>
      </c>
      <c r="Z2291" s="454">
        <v>0.54264500000000004</v>
      </c>
      <c r="AA2291" s="14">
        <v>115</v>
      </c>
      <c r="AB2291" s="143" t="s">
        <v>17</v>
      </c>
      <c r="AC2291" s="143" t="s">
        <v>17</v>
      </c>
      <c r="AD2291" s="139">
        <v>0.57578499999999999</v>
      </c>
      <c r="AE2291" s="14">
        <v>138</v>
      </c>
    </row>
    <row r="2292" spans="1:31" ht="15.75">
      <c r="A2292" t="s">
        <v>143</v>
      </c>
      <c r="B2292" s="129" t="s">
        <v>176</v>
      </c>
      <c r="C2292" s="216">
        <v>40830</v>
      </c>
      <c r="D2292" s="216">
        <v>41051</v>
      </c>
      <c r="E2292">
        <v>2012</v>
      </c>
      <c r="F2292">
        <v>4</v>
      </c>
      <c r="G2292">
        <v>6</v>
      </c>
      <c r="H2292" s="135">
        <v>61.870467478430761</v>
      </c>
      <c r="I2292">
        <v>1.8637999999999999</v>
      </c>
      <c r="J2292" s="14" t="s">
        <v>17</v>
      </c>
      <c r="K2292" s="14" t="s">
        <v>17</v>
      </c>
      <c r="L2292" s="165">
        <v>5.22</v>
      </c>
      <c r="M2292" s="14" t="s">
        <v>17</v>
      </c>
      <c r="N2292" s="168">
        <v>114.27293199999997</v>
      </c>
      <c r="O2292" s="166">
        <v>1194.83</v>
      </c>
      <c r="P2292" s="169">
        <v>6.3390000000000002E-2</v>
      </c>
      <c r="Q2292" s="167">
        <v>0.94899999999999995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75">
        <v>0.57050999999999996</v>
      </c>
      <c r="W2292" s="14">
        <v>82</v>
      </c>
      <c r="X2292" s="139">
        <v>0.48390500000000003</v>
      </c>
      <c r="Y2292" s="14">
        <v>90</v>
      </c>
      <c r="Z2292" s="454">
        <v>0.73182499999999995</v>
      </c>
      <c r="AA2292" s="14">
        <v>115</v>
      </c>
      <c r="AB2292" s="143" t="s">
        <v>17</v>
      </c>
      <c r="AC2292" s="143" t="s">
        <v>17</v>
      </c>
      <c r="AD2292" s="139">
        <v>0.69900000000000007</v>
      </c>
      <c r="AE2292" s="14">
        <v>138</v>
      </c>
    </row>
    <row r="2293" spans="1:31" ht="15.75">
      <c r="A2293" t="s">
        <v>143</v>
      </c>
      <c r="B2293" s="129" t="s">
        <v>176</v>
      </c>
      <c r="C2293" s="216">
        <v>40830</v>
      </c>
      <c r="D2293" s="216">
        <v>41051</v>
      </c>
      <c r="E2293">
        <v>2012</v>
      </c>
      <c r="F2293">
        <v>4</v>
      </c>
      <c r="G2293">
        <v>7</v>
      </c>
      <c r="H2293" s="135">
        <v>62.151213655384609</v>
      </c>
      <c r="I2293">
        <v>2.3121999999999998</v>
      </c>
      <c r="J2293" s="14" t="s">
        <v>17</v>
      </c>
      <c r="K2293" s="14" t="s">
        <v>17</v>
      </c>
      <c r="L2293" s="165">
        <v>5.23</v>
      </c>
      <c r="M2293" s="14" t="s">
        <v>17</v>
      </c>
      <c r="N2293" s="168">
        <v>94.957633999999985</v>
      </c>
      <c r="O2293" s="166">
        <v>939.04899999999998</v>
      </c>
      <c r="P2293" s="169">
        <v>7.5920000000000001E-2</v>
      </c>
      <c r="Q2293" s="167">
        <v>0.92600000000000005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75">
        <v>0.66008500000000003</v>
      </c>
      <c r="W2293" s="14">
        <v>82</v>
      </c>
      <c r="X2293" s="139">
        <v>0.59051999999999993</v>
      </c>
      <c r="Y2293" s="14">
        <v>90</v>
      </c>
      <c r="Z2293" s="454">
        <v>0.84011499999999995</v>
      </c>
      <c r="AA2293" s="14">
        <v>115</v>
      </c>
      <c r="AB2293" s="143" t="s">
        <v>17</v>
      </c>
      <c r="AC2293" s="143" t="s">
        <v>17</v>
      </c>
      <c r="AD2293" s="139">
        <v>0.73902000000000001</v>
      </c>
      <c r="AE2293" s="14">
        <v>138</v>
      </c>
    </row>
    <row r="2294" spans="1:31" ht="15.75">
      <c r="A2294" t="s">
        <v>143</v>
      </c>
      <c r="B2294" s="129" t="s">
        <v>176</v>
      </c>
      <c r="C2294" s="216">
        <v>40830</v>
      </c>
      <c r="D2294" s="216">
        <v>41051</v>
      </c>
      <c r="E2294">
        <v>2012</v>
      </c>
      <c r="F2294">
        <v>4</v>
      </c>
      <c r="G2294">
        <v>8</v>
      </c>
      <c r="H2294" s="135">
        <v>47.330632841503842</v>
      </c>
      <c r="I2294">
        <v>1.8298000000000001</v>
      </c>
      <c r="J2294" s="14" t="s">
        <v>17</v>
      </c>
      <c r="K2294" s="14" t="s">
        <v>17</v>
      </c>
      <c r="L2294" s="165">
        <v>6.0149999999999997</v>
      </c>
      <c r="M2294" s="14" t="s">
        <v>17</v>
      </c>
      <c r="N2294" s="168">
        <v>31.589714000000004</v>
      </c>
      <c r="O2294" s="166">
        <v>805.29899999999998</v>
      </c>
      <c r="P2294" s="169">
        <v>7.0209999999999995E-2</v>
      </c>
      <c r="Q2294" s="167">
        <v>0.83099999999999996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75">
        <v>0.62775499999999995</v>
      </c>
      <c r="W2294" s="14">
        <v>82</v>
      </c>
      <c r="X2294" s="139">
        <v>0.55928500000000003</v>
      </c>
      <c r="Y2294" s="14">
        <v>90</v>
      </c>
      <c r="Z2294" s="454">
        <v>0.56434999999999991</v>
      </c>
      <c r="AA2294" s="14">
        <v>115</v>
      </c>
      <c r="AB2294" s="143" t="s">
        <v>17</v>
      </c>
      <c r="AC2294" s="143" t="s">
        <v>17</v>
      </c>
      <c r="AD2294" s="139">
        <v>0.63646999999999998</v>
      </c>
      <c r="AE2294" s="14">
        <v>138</v>
      </c>
    </row>
    <row r="2295" spans="1:31" ht="15.75">
      <c r="A2295" t="s">
        <v>143</v>
      </c>
      <c r="B2295" s="129" t="s">
        <v>176</v>
      </c>
      <c r="C2295" s="216">
        <v>40830</v>
      </c>
      <c r="D2295" s="216">
        <v>41051</v>
      </c>
      <c r="E2295">
        <v>2012</v>
      </c>
      <c r="F2295">
        <v>4</v>
      </c>
      <c r="G2295">
        <v>9</v>
      </c>
      <c r="H2295" s="135">
        <v>53.827929306969239</v>
      </c>
      <c r="I2295">
        <v>1.7982</v>
      </c>
      <c r="J2295" s="14" t="s">
        <v>17</v>
      </c>
      <c r="K2295" s="14" t="s">
        <v>17</v>
      </c>
      <c r="L2295" s="165">
        <v>5.85</v>
      </c>
      <c r="M2295" s="14" t="s">
        <v>17</v>
      </c>
      <c r="N2295" s="168">
        <v>46.259138</v>
      </c>
      <c r="O2295" s="166">
        <v>823.93600000000004</v>
      </c>
      <c r="P2295" s="169">
        <v>7.2230000000000003E-2</v>
      </c>
      <c r="Q2295" s="167">
        <v>0.88200000000000001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75">
        <v>0.63188</v>
      </c>
      <c r="W2295" s="14">
        <v>82</v>
      </c>
      <c r="X2295" s="139">
        <v>0.55227500000000007</v>
      </c>
      <c r="Y2295" s="14">
        <v>90</v>
      </c>
      <c r="Z2295" s="454">
        <v>0.64233999999999991</v>
      </c>
      <c r="AA2295" s="14">
        <v>115</v>
      </c>
      <c r="AB2295" s="143" t="s">
        <v>17</v>
      </c>
      <c r="AC2295" s="143" t="s">
        <v>17</v>
      </c>
      <c r="AD2295" s="139">
        <v>0.63603499999999991</v>
      </c>
      <c r="AE2295" s="14">
        <v>138</v>
      </c>
    </row>
    <row r="2296" spans="1:31" ht="15.75">
      <c r="A2296" t="s">
        <v>143</v>
      </c>
      <c r="B2296" s="129" t="s">
        <v>176</v>
      </c>
      <c r="C2296" s="216">
        <v>40830</v>
      </c>
      <c r="D2296" s="216">
        <v>41051</v>
      </c>
      <c r="E2296">
        <v>2012</v>
      </c>
      <c r="F2296">
        <v>4</v>
      </c>
      <c r="G2296">
        <v>10</v>
      </c>
      <c r="H2296" s="135">
        <v>60.886000454400005</v>
      </c>
      <c r="I2296">
        <v>1.8937999999999999</v>
      </c>
      <c r="J2296" s="14" t="s">
        <v>17</v>
      </c>
      <c r="K2296" s="14" t="s">
        <v>17</v>
      </c>
      <c r="L2296" s="165">
        <v>5.41</v>
      </c>
      <c r="M2296" s="14" t="s">
        <v>17</v>
      </c>
      <c r="N2296" s="168">
        <v>132.63466</v>
      </c>
      <c r="O2296" s="166">
        <v>1111.2</v>
      </c>
      <c r="P2296" s="169">
        <v>6.2120000000000002E-2</v>
      </c>
      <c r="Q2296" s="167">
        <v>0.89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75">
        <v>0.52561999999999998</v>
      </c>
      <c r="W2296" s="14">
        <v>82</v>
      </c>
      <c r="X2296" s="139">
        <v>0.44564000000000004</v>
      </c>
      <c r="Y2296" s="14">
        <v>90</v>
      </c>
      <c r="Z2296" s="454">
        <v>0.64620999999999995</v>
      </c>
      <c r="AA2296" s="14">
        <v>115</v>
      </c>
      <c r="AB2296" s="143" t="s">
        <v>17</v>
      </c>
      <c r="AC2296" s="143" t="s">
        <v>17</v>
      </c>
      <c r="AD2296" s="139">
        <v>0.65954000000000002</v>
      </c>
      <c r="AE2296" s="14">
        <v>138</v>
      </c>
    </row>
    <row r="2297" spans="1:31" ht="15.75">
      <c r="A2297" t="s">
        <v>143</v>
      </c>
      <c r="B2297" s="129" t="s">
        <v>176</v>
      </c>
      <c r="C2297" s="216">
        <v>40830</v>
      </c>
      <c r="D2297" s="216">
        <v>41051</v>
      </c>
      <c r="E2297">
        <v>2012</v>
      </c>
      <c r="F2297">
        <v>4</v>
      </c>
      <c r="G2297">
        <v>11</v>
      </c>
      <c r="H2297" s="135">
        <v>57.848161287738463</v>
      </c>
      <c r="I2297">
        <v>1.9945999999999999</v>
      </c>
      <c r="J2297" s="14" t="s">
        <v>17</v>
      </c>
      <c r="K2297" s="14" t="s">
        <v>17</v>
      </c>
      <c r="L2297" s="165">
        <v>5.7750000000000004</v>
      </c>
      <c r="M2297" s="14" t="s">
        <v>17</v>
      </c>
      <c r="N2297" s="168">
        <v>132.53486800000002</v>
      </c>
      <c r="O2297" s="166">
        <v>911.91700000000003</v>
      </c>
      <c r="P2297" s="169">
        <v>7.2419999999999998E-2</v>
      </c>
      <c r="Q2297" s="169">
        <v>0.90200000000000002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75">
        <v>0.55801500000000004</v>
      </c>
      <c r="W2297" s="14">
        <v>82</v>
      </c>
      <c r="X2297" s="139">
        <v>0.48770500000000006</v>
      </c>
      <c r="Y2297" s="14">
        <v>90</v>
      </c>
      <c r="Z2297" s="454">
        <v>0.63180999999999998</v>
      </c>
      <c r="AA2297" s="14">
        <v>115</v>
      </c>
      <c r="AB2297" s="143" t="s">
        <v>17</v>
      </c>
      <c r="AC2297" s="143" t="s">
        <v>17</v>
      </c>
      <c r="AD2297" s="139">
        <v>0.62973000000000001</v>
      </c>
      <c r="AE2297" s="14">
        <v>138</v>
      </c>
    </row>
    <row r="2298" spans="1:31" ht="15.75">
      <c r="A2298" t="s">
        <v>143</v>
      </c>
      <c r="B2298" s="129" t="s">
        <v>176</v>
      </c>
      <c r="C2298" s="216">
        <v>40830</v>
      </c>
      <c r="D2298" s="216">
        <v>41051</v>
      </c>
      <c r="E2298">
        <v>2012</v>
      </c>
      <c r="F2298">
        <v>4</v>
      </c>
      <c r="G2298">
        <v>12</v>
      </c>
      <c r="H2298" s="135">
        <v>58.453504082134607</v>
      </c>
      <c r="I2298">
        <v>1.887</v>
      </c>
      <c r="J2298" s="14" t="s">
        <v>17</v>
      </c>
      <c r="K2298" s="14" t="s">
        <v>17</v>
      </c>
      <c r="L2298" s="165">
        <v>5.59</v>
      </c>
      <c r="M2298" s="14" t="s">
        <v>17</v>
      </c>
      <c r="N2298" s="168">
        <v>108.28541200000002</v>
      </c>
      <c r="O2298" s="166">
        <v>709.84799999999996</v>
      </c>
      <c r="P2298" s="167">
        <v>6.7489999999999994E-2</v>
      </c>
      <c r="Q2298" s="167">
        <v>0.92200000000000004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75">
        <v>0.63049999999999995</v>
      </c>
      <c r="W2298" s="14">
        <v>82</v>
      </c>
      <c r="X2298" s="139">
        <v>0.56169500000000006</v>
      </c>
      <c r="Y2298" s="14">
        <v>90</v>
      </c>
      <c r="Z2298" s="454">
        <v>0.63896500000000001</v>
      </c>
      <c r="AA2298" s="14">
        <v>115</v>
      </c>
      <c r="AB2298" s="143" t="s">
        <v>17</v>
      </c>
      <c r="AC2298" s="143" t="s">
        <v>17</v>
      </c>
      <c r="AD2298" s="139">
        <v>0.64213500000000001</v>
      </c>
      <c r="AE2298" s="14">
        <v>138</v>
      </c>
    </row>
    <row r="2299" spans="1:31" ht="15.75">
      <c r="A2299" t="s">
        <v>143</v>
      </c>
      <c r="B2299" s="129" t="s">
        <v>176</v>
      </c>
      <c r="C2299" s="216">
        <v>40830</v>
      </c>
      <c r="D2299" s="216">
        <v>41051</v>
      </c>
      <c r="E2299">
        <v>2012</v>
      </c>
      <c r="F2299">
        <v>4</v>
      </c>
      <c r="G2299">
        <v>13</v>
      </c>
      <c r="H2299" s="135">
        <v>60.843919224253838</v>
      </c>
      <c r="I2299">
        <v>2.0606</v>
      </c>
      <c r="J2299" s="14" t="s">
        <v>17</v>
      </c>
      <c r="K2299" s="14" t="s">
        <v>17</v>
      </c>
      <c r="L2299" s="165">
        <v>5.0149999999999997</v>
      </c>
      <c r="M2299" s="14" t="s">
        <v>17</v>
      </c>
      <c r="N2299" s="168">
        <v>138.62218000000001</v>
      </c>
      <c r="O2299" s="166">
        <v>915.47900000000004</v>
      </c>
      <c r="P2299" s="167">
        <v>5.5109999999999999E-2</v>
      </c>
      <c r="Q2299" s="167">
        <v>0.82299999999999995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75">
        <v>0.65583499999999995</v>
      </c>
      <c r="W2299" s="14">
        <v>82</v>
      </c>
      <c r="X2299" s="139">
        <v>0.61986999999999992</v>
      </c>
      <c r="Y2299" s="14">
        <v>90</v>
      </c>
      <c r="Z2299" s="454">
        <v>0.80152500000000004</v>
      </c>
      <c r="AA2299" s="14">
        <v>115</v>
      </c>
      <c r="AB2299" s="143" t="s">
        <v>17</v>
      </c>
      <c r="AC2299" s="143" t="s">
        <v>17</v>
      </c>
      <c r="AD2299" s="139">
        <v>0.72480999999999995</v>
      </c>
      <c r="AE2299" s="14">
        <v>138</v>
      </c>
    </row>
    <row r="2300" spans="1:31" ht="15.75">
      <c r="A2300" t="s">
        <v>143</v>
      </c>
      <c r="B2300" s="129" t="s">
        <v>176</v>
      </c>
      <c r="C2300" s="216">
        <v>40830</v>
      </c>
      <c r="D2300" s="216">
        <v>41051</v>
      </c>
      <c r="E2300">
        <v>2012</v>
      </c>
      <c r="F2300">
        <v>4</v>
      </c>
      <c r="G2300">
        <v>14</v>
      </c>
      <c r="H2300" s="135">
        <v>60.462187970503834</v>
      </c>
      <c r="I2300">
        <v>2.1655000000000002</v>
      </c>
      <c r="J2300" s="14" t="s">
        <v>17</v>
      </c>
      <c r="K2300" s="14" t="s">
        <v>17</v>
      </c>
      <c r="L2300" s="165">
        <v>5.98</v>
      </c>
      <c r="M2300" s="14" t="s">
        <v>17</v>
      </c>
      <c r="N2300" s="168">
        <v>60.529393999999996</v>
      </c>
      <c r="O2300" s="166">
        <v>923.59299999999996</v>
      </c>
      <c r="P2300" s="167">
        <v>6.5720000000000001E-2</v>
      </c>
      <c r="Q2300" s="167">
        <v>0.90500000000000003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75">
        <v>0.65043499999999999</v>
      </c>
      <c r="W2300" s="14">
        <v>82</v>
      </c>
      <c r="X2300" s="139">
        <v>0.558535</v>
      </c>
      <c r="Y2300" s="14">
        <v>90</v>
      </c>
      <c r="Z2300" s="454">
        <v>0.60697999999999996</v>
      </c>
      <c r="AA2300" s="14">
        <v>115</v>
      </c>
      <c r="AB2300" s="143" t="s">
        <v>17</v>
      </c>
      <c r="AC2300" s="143" t="s">
        <v>17</v>
      </c>
      <c r="AD2300" s="139">
        <v>0.61902499999999994</v>
      </c>
      <c r="AE2300" s="14">
        <v>138</v>
      </c>
    </row>
    <row r="2301" spans="1:31" ht="15">
      <c r="A2301" t="s">
        <v>143</v>
      </c>
      <c r="B2301" s="129" t="s">
        <v>176</v>
      </c>
      <c r="C2301" s="216">
        <v>41193</v>
      </c>
      <c r="D2301" s="216">
        <v>41449</v>
      </c>
      <c r="E2301">
        <v>2013</v>
      </c>
      <c r="F2301">
        <v>1</v>
      </c>
      <c r="G2301">
        <v>1</v>
      </c>
      <c r="H2301" s="138">
        <v>24.277671761538464</v>
      </c>
      <c r="I2301">
        <v>2.1734</v>
      </c>
      <c r="J2301" s="14" t="s">
        <v>17</v>
      </c>
      <c r="K2301" s="14" t="s">
        <v>17</v>
      </c>
      <c r="L2301" s="14">
        <v>6.27</v>
      </c>
      <c r="M2301" s="14" t="s">
        <v>17</v>
      </c>
      <c r="N2301" s="14">
        <v>50.293909999999997</v>
      </c>
      <c r="O2301" s="14">
        <v>403.54500000000002</v>
      </c>
      <c r="P2301" s="14">
        <v>7.3999999999999996E-2</v>
      </c>
      <c r="Q2301" s="14">
        <v>0.996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4" t="s">
        <v>17</v>
      </c>
      <c r="W2301" s="14" t="s">
        <v>17</v>
      </c>
      <c r="X2301" s="140">
        <v>0.33230999999999999</v>
      </c>
      <c r="Y2301" s="14">
        <v>89</v>
      </c>
      <c r="Z2301" s="455">
        <v>0.30844250000000001</v>
      </c>
      <c r="AA2301" s="14">
        <v>110</v>
      </c>
      <c r="AB2301" s="143" t="s">
        <v>17</v>
      </c>
      <c r="AC2301" s="143" t="s">
        <v>17</v>
      </c>
      <c r="AD2301" s="143" t="s">
        <v>17</v>
      </c>
      <c r="AE2301" s="143" t="s">
        <v>17</v>
      </c>
    </row>
    <row r="2302" spans="1:31" ht="15">
      <c r="A2302" t="s">
        <v>143</v>
      </c>
      <c r="B2302" s="129" t="s">
        <v>176</v>
      </c>
      <c r="C2302" s="216">
        <v>41193</v>
      </c>
      <c r="D2302" s="216">
        <v>41449</v>
      </c>
      <c r="E2302">
        <v>2013</v>
      </c>
      <c r="F2302">
        <v>1</v>
      </c>
      <c r="G2302">
        <v>2</v>
      </c>
      <c r="H2302" s="138">
        <v>14.609397825</v>
      </c>
      <c r="I2302">
        <v>2.1232000000000002</v>
      </c>
      <c r="J2302" s="14" t="s">
        <v>17</v>
      </c>
      <c r="K2302" s="14" t="s">
        <v>17</v>
      </c>
      <c r="L2302" s="14">
        <v>6.32</v>
      </c>
      <c r="M2302" s="14" t="s">
        <v>17</v>
      </c>
      <c r="N2302" s="14">
        <v>95.24118</v>
      </c>
      <c r="O2302" s="14">
        <v>524.875</v>
      </c>
      <c r="P2302" s="14">
        <v>7.2999999999999995E-2</v>
      </c>
      <c r="Q2302" s="14">
        <v>0.85399999999999998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40">
        <v>0.290265</v>
      </c>
      <c r="Y2302" s="14">
        <v>89</v>
      </c>
      <c r="Z2302" s="455">
        <v>0.254575</v>
      </c>
      <c r="AA2302" s="14">
        <v>110</v>
      </c>
      <c r="AB2302" s="143" t="s">
        <v>17</v>
      </c>
      <c r="AC2302" s="143" t="s">
        <v>17</v>
      </c>
      <c r="AD2302" s="143" t="s">
        <v>17</v>
      </c>
      <c r="AE2302" s="143" t="s">
        <v>17</v>
      </c>
    </row>
    <row r="2303" spans="1:31" ht="15">
      <c r="A2303" t="s">
        <v>143</v>
      </c>
      <c r="B2303" s="129" t="s">
        <v>176</v>
      </c>
      <c r="C2303" s="216">
        <v>41193</v>
      </c>
      <c r="D2303" s="216">
        <v>41449</v>
      </c>
      <c r="E2303">
        <v>2013</v>
      </c>
      <c r="F2303">
        <v>1</v>
      </c>
      <c r="G2303">
        <v>3</v>
      </c>
      <c r="H2303" s="138">
        <v>33.637168124999995</v>
      </c>
      <c r="I2303">
        <v>1.9360999999999999</v>
      </c>
      <c r="J2303" s="14" t="s">
        <v>17</v>
      </c>
      <c r="K2303" s="14" t="s">
        <v>17</v>
      </c>
      <c r="L2303" s="14">
        <v>5.92</v>
      </c>
      <c r="M2303" s="14" t="s">
        <v>17</v>
      </c>
      <c r="N2303" s="14">
        <v>110.4434</v>
      </c>
      <c r="O2303" s="14">
        <v>475.71749999999997</v>
      </c>
      <c r="P2303" s="14">
        <v>9.2999999999999999E-2</v>
      </c>
      <c r="Q2303" s="14">
        <v>0.91900000000000004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40">
        <v>0.36256500000000003</v>
      </c>
      <c r="Y2303" s="14">
        <v>89</v>
      </c>
      <c r="Z2303" s="455">
        <v>0.39076</v>
      </c>
      <c r="AA2303" s="14">
        <v>110</v>
      </c>
      <c r="AB2303" s="143" t="s">
        <v>17</v>
      </c>
      <c r="AC2303" s="143" t="s">
        <v>17</v>
      </c>
      <c r="AD2303" s="143" t="s">
        <v>17</v>
      </c>
      <c r="AE2303" s="143" t="s">
        <v>17</v>
      </c>
    </row>
    <row r="2304" spans="1:31" ht="15">
      <c r="A2304" t="s">
        <v>143</v>
      </c>
      <c r="B2304" s="129" t="s">
        <v>176</v>
      </c>
      <c r="C2304" s="216">
        <v>41193</v>
      </c>
      <c r="D2304" s="216">
        <v>41449</v>
      </c>
      <c r="E2304">
        <v>2013</v>
      </c>
      <c r="F2304">
        <v>1</v>
      </c>
      <c r="G2304">
        <v>4</v>
      </c>
      <c r="H2304" s="138">
        <v>32.556572273076924</v>
      </c>
      <c r="I2304">
        <v>1.9407000000000001</v>
      </c>
      <c r="J2304" s="14" t="s">
        <v>17</v>
      </c>
      <c r="K2304" s="14" t="s">
        <v>17</v>
      </c>
      <c r="L2304" s="14">
        <v>5.91</v>
      </c>
      <c r="M2304" s="14" t="s">
        <v>17</v>
      </c>
      <c r="N2304" s="14">
        <v>84.340350000000001</v>
      </c>
      <c r="O2304" s="14">
        <v>424.21850000000001</v>
      </c>
      <c r="P2304" s="14">
        <v>8.6999999999999994E-2</v>
      </c>
      <c r="Q2304" s="14">
        <v>0.97599999999999998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40">
        <v>0.35922500000000002</v>
      </c>
      <c r="Y2304" s="14">
        <v>89</v>
      </c>
      <c r="Z2304" s="455">
        <v>0.416495</v>
      </c>
      <c r="AA2304" s="14">
        <v>110</v>
      </c>
      <c r="AB2304" s="143" t="s">
        <v>17</v>
      </c>
      <c r="AC2304" s="143" t="s">
        <v>17</v>
      </c>
      <c r="AD2304" s="143" t="s">
        <v>17</v>
      </c>
      <c r="AE2304" s="143" t="s">
        <v>17</v>
      </c>
    </row>
    <row r="2305" spans="1:31" ht="15">
      <c r="A2305" t="s">
        <v>143</v>
      </c>
      <c r="B2305" s="129" t="s">
        <v>176</v>
      </c>
      <c r="C2305" s="216">
        <v>41193</v>
      </c>
      <c r="D2305" s="216">
        <v>41449</v>
      </c>
      <c r="E2305">
        <v>2013</v>
      </c>
      <c r="F2305">
        <v>1</v>
      </c>
      <c r="G2305">
        <v>5</v>
      </c>
      <c r="H2305" s="138">
        <v>45.186530400000002</v>
      </c>
      <c r="I2305">
        <v>2.2761999999999998</v>
      </c>
      <c r="J2305" s="14" t="s">
        <v>17</v>
      </c>
      <c r="K2305" s="14" t="s">
        <v>17</v>
      </c>
      <c r="L2305" s="14">
        <v>5.51</v>
      </c>
      <c r="M2305" s="14" t="s">
        <v>17</v>
      </c>
      <c r="N2305" s="14">
        <v>82.498660000000001</v>
      </c>
      <c r="O2305" s="14">
        <v>451.96050000000002</v>
      </c>
      <c r="P2305" s="14">
        <v>9.0999999999999998E-2</v>
      </c>
      <c r="Q2305" s="14">
        <v>0.95099999999999996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40">
        <v>0.35756500000000002</v>
      </c>
      <c r="Y2305" s="14">
        <v>89</v>
      </c>
      <c r="Z2305" s="455">
        <v>0.49069499999999999</v>
      </c>
      <c r="AA2305" s="14">
        <v>110</v>
      </c>
      <c r="AB2305" s="143" t="s">
        <v>17</v>
      </c>
      <c r="AC2305" s="143" t="s">
        <v>17</v>
      </c>
      <c r="AD2305" s="143" t="s">
        <v>17</v>
      </c>
      <c r="AE2305" s="143" t="s">
        <v>17</v>
      </c>
    </row>
    <row r="2306" spans="1:31" ht="15">
      <c r="A2306" t="s">
        <v>143</v>
      </c>
      <c r="B2306" s="129" t="s">
        <v>176</v>
      </c>
      <c r="C2306" s="216">
        <v>41193</v>
      </c>
      <c r="D2306" s="216">
        <v>41449</v>
      </c>
      <c r="E2306">
        <v>2013</v>
      </c>
      <c r="F2306">
        <v>1</v>
      </c>
      <c r="G2306">
        <v>6</v>
      </c>
      <c r="H2306" s="138">
        <v>39.754196307692311</v>
      </c>
      <c r="I2306">
        <v>2.0855999999999999</v>
      </c>
      <c r="J2306" s="14" t="s">
        <v>17</v>
      </c>
      <c r="K2306" s="14" t="s">
        <v>17</v>
      </c>
      <c r="L2306" s="14">
        <v>5.57</v>
      </c>
      <c r="M2306" s="14" t="s">
        <v>17</v>
      </c>
      <c r="N2306" s="14">
        <v>55.818989999999999</v>
      </c>
      <c r="O2306" s="14">
        <v>396.07600000000002</v>
      </c>
      <c r="P2306" s="14">
        <v>8.1000000000000003E-2</v>
      </c>
      <c r="Q2306" s="14">
        <v>0.95199999999999996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40">
        <v>0.39207000000000003</v>
      </c>
      <c r="Y2306" s="14">
        <v>89</v>
      </c>
      <c r="Z2306" s="455">
        <v>0.54552</v>
      </c>
      <c r="AA2306" s="14">
        <v>110</v>
      </c>
      <c r="AB2306" s="143" t="s">
        <v>17</v>
      </c>
      <c r="AC2306" s="143" t="s">
        <v>17</v>
      </c>
      <c r="AD2306" s="143" t="s">
        <v>17</v>
      </c>
      <c r="AE2306" s="143" t="s">
        <v>17</v>
      </c>
    </row>
    <row r="2307" spans="1:31" ht="15">
      <c r="A2307" t="s">
        <v>143</v>
      </c>
      <c r="B2307" s="129" t="s">
        <v>176</v>
      </c>
      <c r="C2307" s="216">
        <v>41193</v>
      </c>
      <c r="D2307" s="216">
        <v>41449</v>
      </c>
      <c r="E2307">
        <v>2013</v>
      </c>
      <c r="F2307">
        <v>1</v>
      </c>
      <c r="G2307">
        <v>7</v>
      </c>
      <c r="H2307" s="138">
        <v>40.245259915384615</v>
      </c>
      <c r="I2307">
        <v>2.2599999999999998</v>
      </c>
      <c r="J2307" s="14" t="s">
        <v>17</v>
      </c>
      <c r="K2307" s="14" t="s">
        <v>17</v>
      </c>
      <c r="L2307" s="14">
        <v>5.15</v>
      </c>
      <c r="M2307" s="14" t="s">
        <v>17</v>
      </c>
      <c r="N2307" s="14">
        <v>68.810389999999998</v>
      </c>
      <c r="O2307" s="14">
        <v>423.173</v>
      </c>
      <c r="P2307" s="14">
        <v>0.1</v>
      </c>
      <c r="Q2307" s="14">
        <v>1.1100000000000001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40">
        <v>0.33970999999999996</v>
      </c>
      <c r="Y2307" s="14">
        <v>89</v>
      </c>
      <c r="Z2307" s="455">
        <v>0.46998000000000001</v>
      </c>
      <c r="AA2307" s="14">
        <v>110</v>
      </c>
      <c r="AB2307" s="143" t="s">
        <v>17</v>
      </c>
      <c r="AC2307" s="143" t="s">
        <v>17</v>
      </c>
      <c r="AD2307" s="143" t="s">
        <v>17</v>
      </c>
      <c r="AE2307" s="143" t="s">
        <v>17</v>
      </c>
    </row>
    <row r="2308" spans="1:31" ht="15">
      <c r="A2308" t="s">
        <v>143</v>
      </c>
      <c r="B2308" s="129" t="s">
        <v>176</v>
      </c>
      <c r="C2308" s="216">
        <v>41193</v>
      </c>
      <c r="D2308" s="216">
        <v>41449</v>
      </c>
      <c r="E2308">
        <v>2013</v>
      </c>
      <c r="F2308">
        <v>1</v>
      </c>
      <c r="G2308">
        <v>8</v>
      </c>
      <c r="H2308" s="138">
        <v>29.245982953846156</v>
      </c>
      <c r="I2308">
        <v>2.4941</v>
      </c>
      <c r="J2308" s="14" t="s">
        <v>17</v>
      </c>
      <c r="K2308" s="14" t="s">
        <v>17</v>
      </c>
      <c r="L2308" s="14">
        <v>5.44</v>
      </c>
      <c r="M2308" s="14" t="s">
        <v>17</v>
      </c>
      <c r="N2308" s="14">
        <v>19.383320000000001</v>
      </c>
      <c r="O2308" s="14">
        <v>446.762</v>
      </c>
      <c r="P2308" s="14">
        <v>8.5999999999999993E-2</v>
      </c>
      <c r="Q2308" s="14">
        <v>0.91500000000000004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40">
        <v>0.212585</v>
      </c>
      <c r="Y2308" s="14">
        <v>89</v>
      </c>
      <c r="Z2308" s="455">
        <v>0.28798499999999999</v>
      </c>
      <c r="AA2308" s="14">
        <v>110</v>
      </c>
      <c r="AB2308" s="143" t="s">
        <v>17</v>
      </c>
      <c r="AC2308" s="143" t="s">
        <v>17</v>
      </c>
      <c r="AD2308" s="143" t="s">
        <v>17</v>
      </c>
      <c r="AE2308" s="143" t="s">
        <v>17</v>
      </c>
    </row>
    <row r="2309" spans="1:31" ht="15">
      <c r="A2309" t="s">
        <v>143</v>
      </c>
      <c r="B2309" s="129" t="s">
        <v>176</v>
      </c>
      <c r="C2309" s="216">
        <v>41193</v>
      </c>
      <c r="D2309" s="216">
        <v>41449</v>
      </c>
      <c r="E2309">
        <v>2013</v>
      </c>
      <c r="F2309">
        <v>1</v>
      </c>
      <c r="G2309">
        <v>9</v>
      </c>
      <c r="H2309" s="138">
        <v>42.266247057692311</v>
      </c>
      <c r="I2309">
        <v>2.1373000000000002</v>
      </c>
      <c r="J2309" s="14" t="s">
        <v>17</v>
      </c>
      <c r="K2309" s="14" t="s">
        <v>17</v>
      </c>
      <c r="L2309" s="14">
        <v>5.49</v>
      </c>
      <c r="M2309" s="14" t="s">
        <v>17</v>
      </c>
      <c r="N2309" s="14">
        <v>51.339190000000002</v>
      </c>
      <c r="O2309" s="14">
        <v>529.04</v>
      </c>
      <c r="P2309" s="14">
        <v>0.10199999999999999</v>
      </c>
      <c r="Q2309" s="14">
        <v>0.96699999999999997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40">
        <v>0.35945000000000005</v>
      </c>
      <c r="Y2309" s="14">
        <v>89</v>
      </c>
      <c r="Z2309" s="455">
        <v>0.48170999999999997</v>
      </c>
      <c r="AA2309" s="14">
        <v>110</v>
      </c>
      <c r="AB2309" s="143" t="s">
        <v>17</v>
      </c>
      <c r="AC2309" s="143" t="s">
        <v>17</v>
      </c>
      <c r="AD2309" s="143" t="s">
        <v>17</v>
      </c>
      <c r="AE2309" s="143" t="s">
        <v>17</v>
      </c>
    </row>
    <row r="2310" spans="1:31" ht="15">
      <c r="A2310" t="s">
        <v>143</v>
      </c>
      <c r="B2310" s="129" t="s">
        <v>176</v>
      </c>
      <c r="C2310" s="216">
        <v>41193</v>
      </c>
      <c r="D2310" s="216">
        <v>41449</v>
      </c>
      <c r="E2310">
        <v>2013</v>
      </c>
      <c r="F2310">
        <v>1</v>
      </c>
      <c r="G2310">
        <v>10</v>
      </c>
      <c r="H2310" s="138">
        <v>37.75661847692308</v>
      </c>
      <c r="I2310">
        <v>1.9395</v>
      </c>
      <c r="J2310" s="14" t="s">
        <v>17</v>
      </c>
      <c r="K2310" s="14" t="s">
        <v>17</v>
      </c>
      <c r="L2310" s="14">
        <v>5.27</v>
      </c>
      <c r="M2310" s="14" t="s">
        <v>17</v>
      </c>
      <c r="N2310" s="14">
        <v>118.6065</v>
      </c>
      <c r="O2310" s="14">
        <v>467.05099999999999</v>
      </c>
      <c r="P2310" s="14">
        <v>7.6999999999999999E-2</v>
      </c>
      <c r="Q2310" s="14">
        <v>0.90900000000000003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40">
        <v>0.40025500000000003</v>
      </c>
      <c r="Y2310" s="14">
        <v>89</v>
      </c>
      <c r="Z2310" s="455">
        <v>0.47589500000000001</v>
      </c>
      <c r="AA2310" s="14">
        <v>110</v>
      </c>
      <c r="AB2310" s="143" t="s">
        <v>17</v>
      </c>
      <c r="AC2310" s="143" t="s">
        <v>17</v>
      </c>
      <c r="AD2310" s="143" t="s">
        <v>17</v>
      </c>
      <c r="AE2310" s="143" t="s">
        <v>17</v>
      </c>
    </row>
    <row r="2311" spans="1:31" ht="15">
      <c r="A2311" t="s">
        <v>143</v>
      </c>
      <c r="B2311" s="129" t="s">
        <v>176</v>
      </c>
      <c r="C2311" s="216">
        <v>41193</v>
      </c>
      <c r="D2311" s="216">
        <v>41449</v>
      </c>
      <c r="E2311">
        <v>2013</v>
      </c>
      <c r="F2311">
        <v>1</v>
      </c>
      <c r="G2311">
        <v>11</v>
      </c>
      <c r="H2311" s="138">
        <v>47.663525821153847</v>
      </c>
      <c r="I2311">
        <v>2.0015999999999998</v>
      </c>
      <c r="J2311" s="14" t="s">
        <v>17</v>
      </c>
      <c r="K2311" s="14" t="s">
        <v>17</v>
      </c>
      <c r="L2311" s="14">
        <v>5.1100000000000003</v>
      </c>
      <c r="M2311" s="14" t="s">
        <v>17</v>
      </c>
      <c r="N2311" s="14">
        <v>149.1687</v>
      </c>
      <c r="O2311" s="14">
        <v>564.745</v>
      </c>
      <c r="P2311" s="14">
        <v>0.115</v>
      </c>
      <c r="Q2311" s="14">
        <v>1.1000000000000001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40">
        <v>0.37936499999999995</v>
      </c>
      <c r="Y2311" s="14">
        <v>89</v>
      </c>
      <c r="Z2311" s="455">
        <v>0.57960999999999996</v>
      </c>
      <c r="AA2311" s="14">
        <v>110</v>
      </c>
      <c r="AB2311" s="143" t="s">
        <v>17</v>
      </c>
      <c r="AC2311" s="143" t="s">
        <v>17</v>
      </c>
      <c r="AD2311" s="143" t="s">
        <v>17</v>
      </c>
      <c r="AE2311" s="143" t="s">
        <v>17</v>
      </c>
    </row>
    <row r="2312" spans="1:31" ht="15">
      <c r="A2312" t="s">
        <v>143</v>
      </c>
      <c r="B2312" s="129" t="s">
        <v>176</v>
      </c>
      <c r="C2312" s="216">
        <v>41193</v>
      </c>
      <c r="D2312" s="216">
        <v>41449</v>
      </c>
      <c r="E2312">
        <v>2013</v>
      </c>
      <c r="F2312">
        <v>1</v>
      </c>
      <c r="G2312">
        <v>12</v>
      </c>
      <c r="H2312" s="138">
        <v>49.068614353846151</v>
      </c>
      <c r="I2312">
        <v>2.2481</v>
      </c>
      <c r="J2312" s="14" t="s">
        <v>17</v>
      </c>
      <c r="K2312" s="14" t="s">
        <v>17</v>
      </c>
      <c r="L2312" s="14">
        <v>5.07</v>
      </c>
      <c r="M2312" s="14" t="s">
        <v>17</v>
      </c>
      <c r="N2312" s="14">
        <v>117.3124</v>
      </c>
      <c r="O2312" s="14">
        <v>381.31599999999997</v>
      </c>
      <c r="P2312" s="14">
        <v>0.105</v>
      </c>
      <c r="Q2312" s="14">
        <v>0.95399999999999996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40">
        <v>0.36263999999999996</v>
      </c>
      <c r="Y2312" s="14">
        <v>89</v>
      </c>
      <c r="Z2312" s="455">
        <v>0.54853499999999999</v>
      </c>
      <c r="AA2312" s="14">
        <v>110</v>
      </c>
      <c r="AB2312" s="143" t="s">
        <v>17</v>
      </c>
      <c r="AC2312" s="143" t="s">
        <v>17</v>
      </c>
      <c r="AD2312" s="143" t="s">
        <v>17</v>
      </c>
      <c r="AE2312" s="143" t="s">
        <v>17</v>
      </c>
    </row>
    <row r="2313" spans="1:31" ht="15">
      <c r="A2313" t="s">
        <v>143</v>
      </c>
      <c r="B2313" s="129" t="s">
        <v>176</v>
      </c>
      <c r="C2313" s="216">
        <v>41193</v>
      </c>
      <c r="D2313" s="216">
        <v>41449</v>
      </c>
      <c r="E2313">
        <v>2013</v>
      </c>
      <c r="F2313">
        <v>1</v>
      </c>
      <c r="G2313">
        <v>13</v>
      </c>
      <c r="H2313" s="138">
        <v>53.782606350000002</v>
      </c>
      <c r="I2313">
        <v>2.1217000000000001</v>
      </c>
      <c r="J2313" s="14" t="s">
        <v>17</v>
      </c>
      <c r="K2313" s="14" t="s">
        <v>17</v>
      </c>
      <c r="L2313" s="14">
        <v>4.83</v>
      </c>
      <c r="M2313" s="14" t="s">
        <v>17</v>
      </c>
      <c r="N2313" s="14">
        <v>138.7158</v>
      </c>
      <c r="O2313" s="14">
        <v>515.13499999999999</v>
      </c>
      <c r="P2313" s="14">
        <v>0.107</v>
      </c>
      <c r="Q2313" s="14">
        <v>1.03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40">
        <v>0.43681999999999999</v>
      </c>
      <c r="Y2313" s="14">
        <v>89</v>
      </c>
      <c r="Z2313" s="455">
        <v>0.62761</v>
      </c>
      <c r="AA2313" s="14">
        <v>110</v>
      </c>
      <c r="AB2313" s="143" t="s">
        <v>17</v>
      </c>
      <c r="AC2313" s="143" t="s">
        <v>17</v>
      </c>
      <c r="AD2313" s="143" t="s">
        <v>17</v>
      </c>
      <c r="AE2313" s="143" t="s">
        <v>17</v>
      </c>
    </row>
    <row r="2314" spans="1:31" ht="15">
      <c r="A2314" t="s">
        <v>143</v>
      </c>
      <c r="B2314" s="129" t="s">
        <v>176</v>
      </c>
      <c r="C2314" s="216">
        <v>41193</v>
      </c>
      <c r="D2314" s="216">
        <v>41449</v>
      </c>
      <c r="E2314">
        <v>2013</v>
      </c>
      <c r="F2314">
        <v>1</v>
      </c>
      <c r="G2314">
        <v>14</v>
      </c>
      <c r="H2314" s="138">
        <v>34.279525246153845</v>
      </c>
      <c r="I2314">
        <v>2.0708000000000002</v>
      </c>
      <c r="J2314" s="14" t="s">
        <v>17</v>
      </c>
      <c r="K2314" s="14" t="s">
        <v>17</v>
      </c>
      <c r="L2314" s="14">
        <v>5.69</v>
      </c>
      <c r="M2314" s="14" t="s">
        <v>17</v>
      </c>
      <c r="N2314" s="14">
        <v>50.493009999999998</v>
      </c>
      <c r="O2314" s="14">
        <v>378.26949999999999</v>
      </c>
      <c r="P2314" s="14">
        <v>9.0999999999999998E-2</v>
      </c>
      <c r="Q2314" s="14">
        <v>0.98699999999999999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40">
        <v>0.30847000000000002</v>
      </c>
      <c r="Y2314" s="14">
        <v>89</v>
      </c>
      <c r="Z2314" s="455">
        <v>0.53214000000000006</v>
      </c>
      <c r="AA2314" s="14">
        <v>110</v>
      </c>
      <c r="AB2314" s="143" t="s">
        <v>17</v>
      </c>
      <c r="AC2314" s="143" t="s">
        <v>17</v>
      </c>
      <c r="AD2314" s="143" t="s">
        <v>17</v>
      </c>
      <c r="AE2314" s="143" t="s">
        <v>17</v>
      </c>
    </row>
    <row r="2315" spans="1:31" ht="15">
      <c r="A2315" t="s">
        <v>143</v>
      </c>
      <c r="B2315" s="129" t="s">
        <v>176</v>
      </c>
      <c r="C2315" s="216">
        <v>41193</v>
      </c>
      <c r="D2315" s="216">
        <v>41449</v>
      </c>
      <c r="E2315">
        <v>2013</v>
      </c>
      <c r="F2315">
        <v>2</v>
      </c>
      <c r="G2315">
        <v>1</v>
      </c>
      <c r="H2315" s="138">
        <v>19.4715378</v>
      </c>
      <c r="I2315">
        <v>2.0032999999999999</v>
      </c>
      <c r="J2315" s="14" t="s">
        <v>17</v>
      </c>
      <c r="K2315" s="14" t="s">
        <v>17</v>
      </c>
      <c r="L2315" s="14">
        <v>6.18</v>
      </c>
      <c r="M2315" s="14" t="s">
        <v>17</v>
      </c>
      <c r="N2315" s="14">
        <v>41.38409</v>
      </c>
      <c r="O2315" s="14">
        <v>335.6585</v>
      </c>
      <c r="P2315" s="14">
        <v>8.5999999999999993E-2</v>
      </c>
      <c r="Q2315" s="14">
        <v>0.80400000000000005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40">
        <v>0.35148000000000001</v>
      </c>
      <c r="Y2315" s="14">
        <v>89</v>
      </c>
      <c r="Z2315" s="455">
        <v>0.28391500000000003</v>
      </c>
      <c r="AA2315" s="14">
        <v>110</v>
      </c>
      <c r="AB2315" s="143" t="s">
        <v>17</v>
      </c>
      <c r="AC2315" s="143" t="s">
        <v>17</v>
      </c>
      <c r="AD2315" s="143" t="s">
        <v>17</v>
      </c>
      <c r="AE2315" s="143" t="s">
        <v>17</v>
      </c>
    </row>
    <row r="2316" spans="1:31" ht="15">
      <c r="A2316" t="s">
        <v>143</v>
      </c>
      <c r="B2316" s="129" t="s">
        <v>176</v>
      </c>
      <c r="C2316" s="216">
        <v>41193</v>
      </c>
      <c r="D2316" s="216">
        <v>41449</v>
      </c>
      <c r="E2316">
        <v>2013</v>
      </c>
      <c r="F2316">
        <v>2</v>
      </c>
      <c r="G2316">
        <v>2</v>
      </c>
      <c r="H2316" s="138">
        <v>25.954254276923077</v>
      </c>
      <c r="I2316">
        <v>2.028</v>
      </c>
      <c r="J2316" s="14" t="s">
        <v>17</v>
      </c>
      <c r="K2316" s="14" t="s">
        <v>17</v>
      </c>
      <c r="L2316" s="14">
        <v>6.08</v>
      </c>
      <c r="M2316" s="14" t="s">
        <v>17</v>
      </c>
      <c r="N2316" s="14">
        <v>117.81010000000001</v>
      </c>
      <c r="O2316" s="14">
        <v>532.08500000000004</v>
      </c>
      <c r="P2316" s="14">
        <v>0.08</v>
      </c>
      <c r="Q2316" s="14">
        <v>0.872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40">
        <v>0.29415999999999998</v>
      </c>
      <c r="Y2316" s="14">
        <v>89</v>
      </c>
      <c r="Z2316" s="455">
        <v>0.34395500000000001</v>
      </c>
      <c r="AA2316" s="14">
        <v>110</v>
      </c>
      <c r="AB2316" s="143" t="s">
        <v>17</v>
      </c>
      <c r="AC2316" s="143" t="s">
        <v>17</v>
      </c>
      <c r="AD2316" s="143" t="s">
        <v>17</v>
      </c>
      <c r="AE2316" s="143" t="s">
        <v>17</v>
      </c>
    </row>
    <row r="2317" spans="1:31" ht="15">
      <c r="A2317" t="s">
        <v>143</v>
      </c>
      <c r="B2317" s="129" t="s">
        <v>176</v>
      </c>
      <c r="C2317" s="216">
        <v>41193</v>
      </c>
      <c r="D2317" s="216">
        <v>41449</v>
      </c>
      <c r="E2317">
        <v>2013</v>
      </c>
      <c r="F2317">
        <v>2</v>
      </c>
      <c r="G2317">
        <v>3</v>
      </c>
      <c r="H2317" s="138">
        <v>27.943781884615387</v>
      </c>
      <c r="I2317">
        <v>1.9935</v>
      </c>
      <c r="J2317" s="14" t="s">
        <v>17</v>
      </c>
      <c r="K2317" s="14" t="s">
        <v>17</v>
      </c>
      <c r="L2317" s="14">
        <v>5.97</v>
      </c>
      <c r="M2317" s="14" t="s">
        <v>17</v>
      </c>
      <c r="N2317" s="14">
        <v>83.792820000000006</v>
      </c>
      <c r="O2317" s="14">
        <v>440.43150000000003</v>
      </c>
      <c r="P2317" s="14">
        <v>8.5999999999999993E-2</v>
      </c>
      <c r="Q2317" s="14">
        <v>0.83299999999999996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40">
        <v>0.39544499999999999</v>
      </c>
      <c r="Y2317" s="14">
        <v>89</v>
      </c>
      <c r="Z2317" s="455">
        <v>0.35861500000000002</v>
      </c>
      <c r="AA2317" s="14">
        <v>110</v>
      </c>
      <c r="AB2317" s="143" t="s">
        <v>17</v>
      </c>
      <c r="AC2317" s="143" t="s">
        <v>17</v>
      </c>
      <c r="AD2317" s="143" t="s">
        <v>17</v>
      </c>
      <c r="AE2317" s="143" t="s">
        <v>17</v>
      </c>
    </row>
    <row r="2318" spans="1:31" ht="15">
      <c r="A2318" t="s">
        <v>143</v>
      </c>
      <c r="B2318" s="129" t="s">
        <v>176</v>
      </c>
      <c r="C2318" s="216">
        <v>41193</v>
      </c>
      <c r="D2318" s="216">
        <v>41449</v>
      </c>
      <c r="E2318">
        <v>2013</v>
      </c>
      <c r="F2318">
        <v>2</v>
      </c>
      <c r="G2318">
        <v>4</v>
      </c>
      <c r="H2318" s="138">
        <v>35.591950350000005</v>
      </c>
      <c r="I2318">
        <v>2.0937999999999999</v>
      </c>
      <c r="J2318" s="14" t="s">
        <v>17</v>
      </c>
      <c r="K2318" s="14" t="s">
        <v>17</v>
      </c>
      <c r="L2318" s="14">
        <v>5.63</v>
      </c>
      <c r="M2318" s="14" t="s">
        <v>17</v>
      </c>
      <c r="N2318" s="14">
        <v>61.493400000000001</v>
      </c>
      <c r="O2318" s="14">
        <v>453.74599999999998</v>
      </c>
      <c r="P2318" s="14">
        <v>7.6999999999999999E-2</v>
      </c>
      <c r="Q2318" s="14">
        <v>0.95799999999999996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40">
        <v>0.31605</v>
      </c>
      <c r="Y2318" s="14">
        <v>89</v>
      </c>
      <c r="Z2318" s="455">
        <v>0.38611500000000004</v>
      </c>
      <c r="AA2318" s="14">
        <v>110</v>
      </c>
      <c r="AB2318" s="143" t="s">
        <v>17</v>
      </c>
      <c r="AC2318" s="143" t="s">
        <v>17</v>
      </c>
      <c r="AD2318" s="143" t="s">
        <v>17</v>
      </c>
      <c r="AE2318" s="143" t="s">
        <v>17</v>
      </c>
    </row>
    <row r="2319" spans="1:31" ht="15">
      <c r="A2319" t="s">
        <v>143</v>
      </c>
      <c r="B2319" s="129" t="s">
        <v>176</v>
      </c>
      <c r="C2319" s="216">
        <v>41193</v>
      </c>
      <c r="D2319" s="216">
        <v>41449</v>
      </c>
      <c r="E2319">
        <v>2013</v>
      </c>
      <c r="F2319">
        <v>2</v>
      </c>
      <c r="G2319">
        <v>5</v>
      </c>
      <c r="H2319" s="138">
        <v>41.904049846153846</v>
      </c>
      <c r="I2319">
        <v>2.1217999999999999</v>
      </c>
      <c r="J2319" s="14" t="s">
        <v>17</v>
      </c>
      <c r="K2319" s="14" t="s">
        <v>17</v>
      </c>
      <c r="L2319" s="14">
        <v>5.51</v>
      </c>
      <c r="M2319" s="14" t="s">
        <v>17</v>
      </c>
      <c r="N2319" s="14">
        <v>108.25320000000001</v>
      </c>
      <c r="O2319" s="14">
        <v>491.81400000000002</v>
      </c>
      <c r="P2319" s="14">
        <v>0.104</v>
      </c>
      <c r="Q2319" s="14">
        <v>0.95499999999999996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40">
        <v>0.31900000000000001</v>
      </c>
      <c r="Y2319" s="14">
        <v>89</v>
      </c>
      <c r="Z2319" s="455">
        <v>0.52026000000000006</v>
      </c>
      <c r="AA2319" s="14">
        <v>110</v>
      </c>
      <c r="AB2319" s="143" t="s">
        <v>17</v>
      </c>
      <c r="AC2319" s="143" t="s">
        <v>17</v>
      </c>
      <c r="AD2319" s="143" t="s">
        <v>17</v>
      </c>
      <c r="AE2319" s="143" t="s">
        <v>17</v>
      </c>
    </row>
    <row r="2320" spans="1:31" ht="15">
      <c r="A2320" t="s">
        <v>143</v>
      </c>
      <c r="B2320" s="129" t="s">
        <v>176</v>
      </c>
      <c r="C2320" s="216">
        <v>41193</v>
      </c>
      <c r="D2320" s="216">
        <v>41449</v>
      </c>
      <c r="E2320">
        <v>2013</v>
      </c>
      <c r="F2320">
        <v>2</v>
      </c>
      <c r="G2320">
        <v>6</v>
      </c>
      <c r="H2320" s="138">
        <v>37.910802028846156</v>
      </c>
      <c r="I2320">
        <v>2.3868</v>
      </c>
      <c r="J2320" s="14" t="s">
        <v>17</v>
      </c>
      <c r="K2320" s="14" t="s">
        <v>17</v>
      </c>
      <c r="L2320" s="14">
        <v>4.84</v>
      </c>
      <c r="M2320" s="14" t="s">
        <v>17</v>
      </c>
      <c r="N2320" s="14">
        <v>107.5564</v>
      </c>
      <c r="O2320" s="14">
        <v>510.15499999999997</v>
      </c>
      <c r="P2320" s="14">
        <v>8.8999999999999996E-2</v>
      </c>
      <c r="Q2320" s="14">
        <v>0.97699999999999998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40">
        <v>0.28569500000000003</v>
      </c>
      <c r="Y2320" s="14">
        <v>89</v>
      </c>
      <c r="Z2320" s="455">
        <v>0.52549999999999997</v>
      </c>
      <c r="AA2320" s="14">
        <v>110</v>
      </c>
      <c r="AB2320" s="143" t="s">
        <v>17</v>
      </c>
      <c r="AC2320" s="143" t="s">
        <v>17</v>
      </c>
      <c r="AD2320" s="143" t="s">
        <v>17</v>
      </c>
      <c r="AE2320" s="143" t="s">
        <v>17</v>
      </c>
    </row>
    <row r="2321" spans="1:31" ht="15">
      <c r="A2321" t="s">
        <v>143</v>
      </c>
      <c r="B2321" s="129" t="s">
        <v>176</v>
      </c>
      <c r="C2321" s="216">
        <v>41193</v>
      </c>
      <c r="D2321" s="216">
        <v>41449</v>
      </c>
      <c r="E2321">
        <v>2013</v>
      </c>
      <c r="F2321">
        <v>2</v>
      </c>
      <c r="G2321">
        <v>7</v>
      </c>
      <c r="H2321" s="138">
        <v>39.74833246153846</v>
      </c>
      <c r="I2321">
        <v>2.5085999999999999</v>
      </c>
      <c r="J2321" s="14" t="s">
        <v>17</v>
      </c>
      <c r="K2321" s="14" t="s">
        <v>17</v>
      </c>
      <c r="L2321" s="14">
        <v>4.6500000000000004</v>
      </c>
      <c r="M2321" s="14" t="s">
        <v>17</v>
      </c>
      <c r="N2321" s="14">
        <v>119.0048</v>
      </c>
      <c r="O2321" s="14">
        <v>519.66</v>
      </c>
      <c r="P2321" s="14">
        <v>0.10299999999999999</v>
      </c>
      <c r="Q2321" s="14">
        <v>1.01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40">
        <v>0.34385500000000002</v>
      </c>
      <c r="Y2321" s="14">
        <v>89</v>
      </c>
      <c r="Z2321" s="455">
        <v>0.37546999999999997</v>
      </c>
      <c r="AA2321" s="14">
        <v>110</v>
      </c>
      <c r="AB2321" s="143" t="s">
        <v>17</v>
      </c>
      <c r="AC2321" s="143" t="s">
        <v>17</v>
      </c>
      <c r="AD2321" s="143" t="s">
        <v>17</v>
      </c>
      <c r="AE2321" s="143" t="s">
        <v>17</v>
      </c>
    </row>
    <row r="2322" spans="1:31" ht="15">
      <c r="A2322" t="s">
        <v>143</v>
      </c>
      <c r="B2322" s="129" t="s">
        <v>176</v>
      </c>
      <c r="C2322" s="216">
        <v>41193</v>
      </c>
      <c r="D2322" s="216">
        <v>41449</v>
      </c>
      <c r="E2322">
        <v>2013</v>
      </c>
      <c r="F2322">
        <v>2</v>
      </c>
      <c r="G2322">
        <v>8</v>
      </c>
      <c r="H2322" s="138">
        <v>33.87629995961538</v>
      </c>
      <c r="I2322">
        <v>2.0749</v>
      </c>
      <c r="J2322" s="14" t="s">
        <v>17</v>
      </c>
      <c r="K2322" s="14" t="s">
        <v>17</v>
      </c>
      <c r="L2322" s="14">
        <v>5.48</v>
      </c>
      <c r="M2322" s="14" t="s">
        <v>17</v>
      </c>
      <c r="N2322" s="14">
        <v>22.668510000000001</v>
      </c>
      <c r="O2322" s="14">
        <v>444.24099999999999</v>
      </c>
      <c r="P2322" s="14">
        <v>8.8999999999999996E-2</v>
      </c>
      <c r="Q2322" s="14">
        <v>0.84799999999999998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40">
        <v>0.319795</v>
      </c>
      <c r="Y2322" s="14">
        <v>89</v>
      </c>
      <c r="Z2322" s="455">
        <v>0.41403999999999996</v>
      </c>
      <c r="AA2322" s="14">
        <v>110</v>
      </c>
      <c r="AB2322" s="143" t="s">
        <v>17</v>
      </c>
      <c r="AC2322" s="143" t="s">
        <v>17</v>
      </c>
      <c r="AD2322" s="143" t="s">
        <v>17</v>
      </c>
      <c r="AE2322" s="143" t="s">
        <v>17</v>
      </c>
    </row>
    <row r="2323" spans="1:31" ht="15">
      <c r="A2323" t="s">
        <v>143</v>
      </c>
      <c r="B2323" s="129" t="s">
        <v>176</v>
      </c>
      <c r="C2323" s="216">
        <v>41193</v>
      </c>
      <c r="D2323" s="216">
        <v>41449</v>
      </c>
      <c r="E2323">
        <v>2013</v>
      </c>
      <c r="F2323">
        <v>2</v>
      </c>
      <c r="G2323">
        <v>9</v>
      </c>
      <c r="H2323" s="138">
        <v>39.884746465384623</v>
      </c>
      <c r="I2323">
        <v>2.2330999999999999</v>
      </c>
      <c r="J2323" s="14" t="s">
        <v>17</v>
      </c>
      <c r="K2323" s="14" t="s">
        <v>17</v>
      </c>
      <c r="L2323" s="14">
        <v>5.14</v>
      </c>
      <c r="M2323" s="14" t="s">
        <v>17</v>
      </c>
      <c r="N2323" s="14">
        <v>55.719439999999999</v>
      </c>
      <c r="O2323" s="14">
        <v>517.47500000000002</v>
      </c>
      <c r="P2323" s="14">
        <v>9.7000000000000003E-2</v>
      </c>
      <c r="Q2323" s="14">
        <v>0.92600000000000005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40">
        <v>0.31706999999999996</v>
      </c>
      <c r="Y2323" s="14">
        <v>89</v>
      </c>
      <c r="Z2323" s="455">
        <v>0.48928500000000003</v>
      </c>
      <c r="AA2323" s="14">
        <v>110</v>
      </c>
      <c r="AB2323" s="143" t="s">
        <v>17</v>
      </c>
      <c r="AC2323" s="143" t="s">
        <v>17</v>
      </c>
      <c r="AD2323" s="143" t="s">
        <v>17</v>
      </c>
      <c r="AE2323" s="143" t="s">
        <v>17</v>
      </c>
    </row>
    <row r="2324" spans="1:31" ht="15">
      <c r="A2324" t="s">
        <v>143</v>
      </c>
      <c r="B2324" s="129" t="s">
        <v>176</v>
      </c>
      <c r="C2324" s="216">
        <v>41193</v>
      </c>
      <c r="D2324" s="216">
        <v>41449</v>
      </c>
      <c r="E2324">
        <v>2013</v>
      </c>
      <c r="F2324">
        <v>2</v>
      </c>
      <c r="G2324">
        <v>10</v>
      </c>
      <c r="H2324" s="138">
        <v>46.375831488461543</v>
      </c>
      <c r="I2324">
        <v>2.0594999999999999</v>
      </c>
      <c r="J2324" s="14" t="s">
        <v>17</v>
      </c>
      <c r="K2324" s="14" t="s">
        <v>17</v>
      </c>
      <c r="L2324" s="14">
        <v>5.13</v>
      </c>
      <c r="M2324" s="14" t="s">
        <v>17</v>
      </c>
      <c r="N2324" s="14">
        <v>128.66120000000001</v>
      </c>
      <c r="O2324" s="14">
        <v>616.62</v>
      </c>
      <c r="P2324" s="14">
        <v>0.11</v>
      </c>
      <c r="Q2324" s="14">
        <v>1.07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40">
        <v>0.27842</v>
      </c>
      <c r="Y2324" s="14">
        <v>89</v>
      </c>
      <c r="Z2324" s="455">
        <v>0.41531000000000001</v>
      </c>
      <c r="AA2324" s="14">
        <v>110</v>
      </c>
      <c r="AB2324" s="143" t="s">
        <v>17</v>
      </c>
      <c r="AC2324" s="143" t="s">
        <v>17</v>
      </c>
      <c r="AD2324" s="143" t="s">
        <v>17</v>
      </c>
      <c r="AE2324" s="143" t="s">
        <v>17</v>
      </c>
    </row>
    <row r="2325" spans="1:31" ht="15">
      <c r="A2325" t="s">
        <v>143</v>
      </c>
      <c r="B2325" s="129" t="s">
        <v>176</v>
      </c>
      <c r="C2325" s="216">
        <v>41193</v>
      </c>
      <c r="D2325" s="216">
        <v>41449</v>
      </c>
      <c r="E2325">
        <v>2013</v>
      </c>
      <c r="F2325">
        <v>2</v>
      </c>
      <c r="G2325">
        <v>11</v>
      </c>
      <c r="H2325" s="138">
        <v>37.848618034615384</v>
      </c>
      <c r="I2325">
        <v>2.0878999999999999</v>
      </c>
      <c r="J2325" s="14" t="s">
        <v>17</v>
      </c>
      <c r="K2325" s="14" t="s">
        <v>17</v>
      </c>
      <c r="L2325" s="14">
        <v>5.04</v>
      </c>
      <c r="M2325" s="14" t="s">
        <v>17</v>
      </c>
      <c r="N2325" s="14">
        <v>157.4314</v>
      </c>
      <c r="O2325" s="14">
        <v>605.19500000000005</v>
      </c>
      <c r="P2325" s="14">
        <v>0.111</v>
      </c>
      <c r="Q2325" s="14">
        <v>1.1399999999999999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40">
        <v>0.375305</v>
      </c>
      <c r="Y2325" s="14">
        <v>89</v>
      </c>
      <c r="Z2325" s="455">
        <v>0.63638499999999998</v>
      </c>
      <c r="AA2325" s="14">
        <v>110</v>
      </c>
      <c r="AB2325" s="143" t="s">
        <v>17</v>
      </c>
      <c r="AC2325" s="143" t="s">
        <v>17</v>
      </c>
      <c r="AD2325" s="143" t="s">
        <v>17</v>
      </c>
      <c r="AE2325" s="143" t="s">
        <v>17</v>
      </c>
    </row>
    <row r="2326" spans="1:31" ht="15">
      <c r="A2326" t="s">
        <v>143</v>
      </c>
      <c r="B2326" s="129" t="s">
        <v>176</v>
      </c>
      <c r="C2326" s="216">
        <v>41193</v>
      </c>
      <c r="D2326" s="216">
        <v>41449</v>
      </c>
      <c r="E2326">
        <v>2013</v>
      </c>
      <c r="F2326">
        <v>2</v>
      </c>
      <c r="G2326">
        <v>12</v>
      </c>
      <c r="H2326" s="138">
        <v>36.818222988461535</v>
      </c>
      <c r="I2326">
        <v>2.0663999999999998</v>
      </c>
      <c r="J2326" s="14" t="s">
        <v>17</v>
      </c>
      <c r="K2326" s="14" t="s">
        <v>17</v>
      </c>
      <c r="L2326" s="14">
        <v>4.83</v>
      </c>
      <c r="M2326" s="14" t="s">
        <v>17</v>
      </c>
      <c r="N2326" s="14">
        <v>150.46289999999999</v>
      </c>
      <c r="O2326" s="14">
        <v>397.47149999999999</v>
      </c>
      <c r="P2326" s="14">
        <v>0.11899999999999999</v>
      </c>
      <c r="Q2326" s="14">
        <v>1.07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40">
        <v>0.34250999999999998</v>
      </c>
      <c r="Y2326" s="14">
        <v>89</v>
      </c>
      <c r="Z2326" s="455">
        <v>0.45282500000000003</v>
      </c>
      <c r="AA2326" s="14">
        <v>110</v>
      </c>
      <c r="AB2326" s="143" t="s">
        <v>17</v>
      </c>
      <c r="AC2326" s="143" t="s">
        <v>17</v>
      </c>
      <c r="AD2326" s="143" t="s">
        <v>17</v>
      </c>
      <c r="AE2326" s="143" t="s">
        <v>17</v>
      </c>
    </row>
    <row r="2327" spans="1:31" ht="15">
      <c r="A2327" t="s">
        <v>143</v>
      </c>
      <c r="B2327" s="129" t="s">
        <v>176</v>
      </c>
      <c r="C2327" s="216">
        <v>41193</v>
      </c>
      <c r="D2327" s="216">
        <v>41449</v>
      </c>
      <c r="E2327">
        <v>2013</v>
      </c>
      <c r="F2327">
        <v>2</v>
      </c>
      <c r="G2327">
        <v>13</v>
      </c>
      <c r="H2327" s="138">
        <v>45.847360730769239</v>
      </c>
      <c r="I2327">
        <v>2.6253000000000002</v>
      </c>
      <c r="J2327" s="14" t="s">
        <v>17</v>
      </c>
      <c r="K2327" s="14" t="s">
        <v>17</v>
      </c>
      <c r="L2327" s="14">
        <v>4.62</v>
      </c>
      <c r="M2327" s="14" t="s">
        <v>17</v>
      </c>
      <c r="N2327" s="14">
        <v>164.9973</v>
      </c>
      <c r="O2327" s="14">
        <v>507.79500000000002</v>
      </c>
      <c r="P2327" s="14">
        <v>0.123</v>
      </c>
      <c r="Q2327" s="14">
        <v>1.05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40">
        <v>0.22894000000000003</v>
      </c>
      <c r="Y2327" s="14">
        <v>89</v>
      </c>
      <c r="Z2327" s="455">
        <v>0.58169000000000004</v>
      </c>
      <c r="AA2327" s="14">
        <v>110</v>
      </c>
      <c r="AB2327" s="143" t="s">
        <v>17</v>
      </c>
      <c r="AC2327" s="143" t="s">
        <v>17</v>
      </c>
      <c r="AD2327" s="143" t="s">
        <v>17</v>
      </c>
      <c r="AE2327" s="143" t="s">
        <v>17</v>
      </c>
    </row>
    <row r="2328" spans="1:31" ht="15">
      <c r="A2328" t="s">
        <v>143</v>
      </c>
      <c r="B2328" s="129" t="s">
        <v>176</v>
      </c>
      <c r="C2328" s="216">
        <v>41193</v>
      </c>
      <c r="D2328" s="216">
        <v>41449</v>
      </c>
      <c r="E2328">
        <v>2013</v>
      </c>
      <c r="F2328">
        <v>2</v>
      </c>
      <c r="G2328">
        <v>14</v>
      </c>
      <c r="H2328" s="138">
        <v>38.046686192307696</v>
      </c>
      <c r="I2328">
        <v>2.294</v>
      </c>
      <c r="J2328" s="14" t="s">
        <v>17</v>
      </c>
      <c r="K2328" s="14" t="s">
        <v>17</v>
      </c>
      <c r="L2328" s="14">
        <v>4.9400000000000004</v>
      </c>
      <c r="M2328" s="14" t="s">
        <v>17</v>
      </c>
      <c r="N2328" s="14">
        <v>118.6065</v>
      </c>
      <c r="O2328" s="14">
        <v>512.75</v>
      </c>
      <c r="P2328" s="14">
        <v>0.107</v>
      </c>
      <c r="Q2328" s="14">
        <v>1.02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40">
        <v>0.36880499999999999</v>
      </c>
      <c r="Y2328" s="14">
        <v>89</v>
      </c>
      <c r="Z2328" s="455">
        <v>0.37294499999999997</v>
      </c>
      <c r="AA2328" s="14">
        <v>110</v>
      </c>
      <c r="AB2328" s="143" t="s">
        <v>17</v>
      </c>
      <c r="AC2328" s="143" t="s">
        <v>17</v>
      </c>
      <c r="AD2328" s="143" t="s">
        <v>17</v>
      </c>
      <c r="AE2328" s="143" t="s">
        <v>17</v>
      </c>
    </row>
    <row r="2329" spans="1:31" ht="15">
      <c r="A2329" t="s">
        <v>143</v>
      </c>
      <c r="B2329" s="129" t="s">
        <v>176</v>
      </c>
      <c r="C2329" s="216">
        <v>41193</v>
      </c>
      <c r="D2329" s="216">
        <v>41449</v>
      </c>
      <c r="E2329">
        <v>2013</v>
      </c>
      <c r="F2329">
        <v>3</v>
      </c>
      <c r="G2329">
        <v>1</v>
      </c>
      <c r="H2329" s="138">
        <v>27.001886936538462</v>
      </c>
      <c r="I2329">
        <v>2.0028000000000001</v>
      </c>
      <c r="J2329" s="14" t="s">
        <v>17</v>
      </c>
      <c r="K2329" s="14" t="s">
        <v>17</v>
      </c>
      <c r="L2329" s="14">
        <v>6.14</v>
      </c>
      <c r="M2329" s="14" t="s">
        <v>17</v>
      </c>
      <c r="N2329" s="14">
        <v>32.524050000000003</v>
      </c>
      <c r="O2329" s="14">
        <v>365.89350000000002</v>
      </c>
      <c r="P2329" s="14">
        <v>7.3999999999999996E-2</v>
      </c>
      <c r="Q2329" s="14">
        <v>0.76600000000000001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40">
        <v>0.38376500000000002</v>
      </c>
      <c r="Y2329" s="14">
        <v>89</v>
      </c>
      <c r="Z2329" s="455">
        <v>0.31460500000000002</v>
      </c>
      <c r="AA2329" s="14">
        <v>110</v>
      </c>
      <c r="AB2329" s="143" t="s">
        <v>17</v>
      </c>
      <c r="AC2329" s="143" t="s">
        <v>17</v>
      </c>
      <c r="AD2329" s="143" t="s">
        <v>17</v>
      </c>
      <c r="AE2329" s="143" t="s">
        <v>17</v>
      </c>
    </row>
    <row r="2330" spans="1:31" ht="15">
      <c r="A2330" t="s">
        <v>143</v>
      </c>
      <c r="B2330" s="129" t="s">
        <v>176</v>
      </c>
      <c r="C2330" s="216">
        <v>41193</v>
      </c>
      <c r="D2330" s="216">
        <v>41449</v>
      </c>
      <c r="E2330">
        <v>2013</v>
      </c>
      <c r="F2330">
        <v>3</v>
      </c>
      <c r="G2330">
        <v>2</v>
      </c>
      <c r="H2330" s="138">
        <v>25.093010250000003</v>
      </c>
      <c r="I2330">
        <v>2.0249999999999999</v>
      </c>
      <c r="J2330" s="14" t="s">
        <v>17</v>
      </c>
      <c r="K2330" s="14" t="s">
        <v>17</v>
      </c>
      <c r="L2330" s="14">
        <v>5.87</v>
      </c>
      <c r="M2330" s="14" t="s">
        <v>17</v>
      </c>
      <c r="N2330" s="14">
        <v>116.91419999999999</v>
      </c>
      <c r="O2330" s="14">
        <v>495.22750000000002</v>
      </c>
      <c r="P2330" s="14">
        <v>9.4E-2</v>
      </c>
      <c r="Q2330" s="14">
        <v>0.85499999999999998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40">
        <v>0.41469</v>
      </c>
      <c r="Y2330" s="14">
        <v>89</v>
      </c>
      <c r="Z2330" s="455">
        <v>0.34578500000000001</v>
      </c>
      <c r="AA2330" s="14">
        <v>110</v>
      </c>
      <c r="AB2330" s="143" t="s">
        <v>17</v>
      </c>
      <c r="AC2330" s="143" t="s">
        <v>17</v>
      </c>
      <c r="AD2330" s="143" t="s">
        <v>17</v>
      </c>
      <c r="AE2330" s="143" t="s">
        <v>17</v>
      </c>
    </row>
    <row r="2331" spans="1:31" ht="15">
      <c r="A2331" t="s">
        <v>143</v>
      </c>
      <c r="B2331" s="129" t="s">
        <v>176</v>
      </c>
      <c r="C2331" s="216">
        <v>41193</v>
      </c>
      <c r="D2331" s="216">
        <v>41449</v>
      </c>
      <c r="E2331">
        <v>2013</v>
      </c>
      <c r="F2331">
        <v>3</v>
      </c>
      <c r="G2331">
        <v>3</v>
      </c>
      <c r="H2331" s="138">
        <v>28.178293846153846</v>
      </c>
      <c r="I2331">
        <v>1.9965999999999999</v>
      </c>
      <c r="J2331" s="14" t="s">
        <v>17</v>
      </c>
      <c r="K2331" s="14" t="s">
        <v>17</v>
      </c>
      <c r="L2331" s="14">
        <v>5.58</v>
      </c>
      <c r="M2331" s="14" t="s">
        <v>17</v>
      </c>
      <c r="N2331" s="14">
        <v>149.26830000000001</v>
      </c>
      <c r="O2331" s="14">
        <v>666.48500000000001</v>
      </c>
      <c r="P2331" s="14">
        <v>0.109</v>
      </c>
      <c r="Q2331" s="14">
        <v>1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40">
        <v>0.42118500000000003</v>
      </c>
      <c r="Y2331" s="14">
        <v>89</v>
      </c>
      <c r="Z2331" s="455">
        <v>0.42027999999999999</v>
      </c>
      <c r="AA2331" s="14">
        <v>110</v>
      </c>
      <c r="AB2331" s="143" t="s">
        <v>17</v>
      </c>
      <c r="AC2331" s="143" t="s">
        <v>17</v>
      </c>
      <c r="AD2331" s="143" t="s">
        <v>17</v>
      </c>
      <c r="AE2331" s="143" t="s">
        <v>17</v>
      </c>
    </row>
    <row r="2332" spans="1:31" ht="15">
      <c r="A2332" t="s">
        <v>143</v>
      </c>
      <c r="B2332" s="129" t="s">
        <v>176</v>
      </c>
      <c r="C2332" s="216">
        <v>41193</v>
      </c>
      <c r="D2332" s="216">
        <v>41449</v>
      </c>
      <c r="E2332">
        <v>2013</v>
      </c>
      <c r="F2332">
        <v>3</v>
      </c>
      <c r="G2332">
        <v>4</v>
      </c>
      <c r="H2332" s="138">
        <v>36.227511692307694</v>
      </c>
      <c r="I2332">
        <v>2.0871</v>
      </c>
      <c r="J2332" s="14" t="s">
        <v>17</v>
      </c>
      <c r="K2332" s="14" t="s">
        <v>17</v>
      </c>
      <c r="L2332" s="14">
        <v>5.28</v>
      </c>
      <c r="M2332" s="14" t="s">
        <v>17</v>
      </c>
      <c r="N2332" s="14">
        <v>113.2308</v>
      </c>
      <c r="O2332" s="14">
        <v>551.36500000000001</v>
      </c>
      <c r="P2332" s="14">
        <v>0.1</v>
      </c>
      <c r="Q2332" s="14">
        <v>0.98599999999999999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40">
        <v>0.35722999999999999</v>
      </c>
      <c r="Y2332" s="14">
        <v>89</v>
      </c>
      <c r="Z2332" s="455">
        <v>0.46923500000000001</v>
      </c>
      <c r="AA2332" s="14">
        <v>110</v>
      </c>
      <c r="AB2332" s="143" t="s">
        <v>17</v>
      </c>
      <c r="AC2332" s="143" t="s">
        <v>17</v>
      </c>
      <c r="AD2332" s="143" t="s">
        <v>17</v>
      </c>
      <c r="AE2332" s="143" t="s">
        <v>17</v>
      </c>
    </row>
    <row r="2333" spans="1:31" ht="15">
      <c r="A2333" t="s">
        <v>143</v>
      </c>
      <c r="B2333" s="129" t="s">
        <v>176</v>
      </c>
      <c r="C2333" s="216">
        <v>41193</v>
      </c>
      <c r="D2333" s="216">
        <v>41449</v>
      </c>
      <c r="E2333">
        <v>2013</v>
      </c>
      <c r="F2333">
        <v>3</v>
      </c>
      <c r="G2333">
        <v>5</v>
      </c>
      <c r="H2333" s="138">
        <v>40.664122823076923</v>
      </c>
      <c r="I2333">
        <v>2.3403999999999998</v>
      </c>
      <c r="J2333" s="14" t="s">
        <v>17</v>
      </c>
      <c r="K2333" s="14" t="s">
        <v>17</v>
      </c>
      <c r="L2333" s="14">
        <v>5.19</v>
      </c>
      <c r="M2333" s="14" t="s">
        <v>17</v>
      </c>
      <c r="N2333" s="14">
        <v>119.60209999999999</v>
      </c>
      <c r="O2333" s="14">
        <v>479.99</v>
      </c>
      <c r="P2333" s="14">
        <v>9.4E-2</v>
      </c>
      <c r="Q2333" s="14">
        <v>0.90800000000000003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40">
        <v>0.2092</v>
      </c>
      <c r="Y2333" s="14">
        <v>89</v>
      </c>
      <c r="Z2333" s="455">
        <v>0.38184000000000001</v>
      </c>
      <c r="AA2333" s="14">
        <v>110</v>
      </c>
      <c r="AB2333" s="143" t="s">
        <v>17</v>
      </c>
      <c r="AC2333" s="143" t="s">
        <v>17</v>
      </c>
      <c r="AD2333" s="143" t="s">
        <v>17</v>
      </c>
      <c r="AE2333" s="143" t="s">
        <v>17</v>
      </c>
    </row>
    <row r="2334" spans="1:31" ht="15">
      <c r="A2334" t="s">
        <v>143</v>
      </c>
      <c r="B2334" s="129" t="s">
        <v>176</v>
      </c>
      <c r="C2334" s="216">
        <v>41193</v>
      </c>
      <c r="D2334" s="216">
        <v>41449</v>
      </c>
      <c r="E2334">
        <v>2013</v>
      </c>
      <c r="F2334">
        <v>3</v>
      </c>
      <c r="G2334">
        <v>6</v>
      </c>
      <c r="H2334" s="138">
        <v>39.207313073076932</v>
      </c>
      <c r="I2334">
        <v>2.2172999999999998</v>
      </c>
      <c r="J2334" s="14" t="s">
        <v>17</v>
      </c>
      <c r="K2334" s="14" t="s">
        <v>17</v>
      </c>
      <c r="L2334" s="14">
        <v>4.92</v>
      </c>
      <c r="M2334" s="14" t="s">
        <v>17</v>
      </c>
      <c r="N2334" s="14">
        <v>94.743430000000004</v>
      </c>
      <c r="O2334" s="14">
        <v>502.27499999999998</v>
      </c>
      <c r="P2334" s="14">
        <v>0.10100000000000001</v>
      </c>
      <c r="Q2334" s="14">
        <v>0.99199999999999999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40">
        <v>0.32799499999999998</v>
      </c>
      <c r="Y2334" s="14">
        <v>89</v>
      </c>
      <c r="Z2334" s="455">
        <v>0.46829500000000002</v>
      </c>
      <c r="AA2334" s="14">
        <v>110</v>
      </c>
      <c r="AB2334" s="143" t="s">
        <v>17</v>
      </c>
      <c r="AC2334" s="143" t="s">
        <v>17</v>
      </c>
      <c r="AD2334" s="143" t="s">
        <v>17</v>
      </c>
      <c r="AE2334" s="143" t="s">
        <v>17</v>
      </c>
    </row>
    <row r="2335" spans="1:31" ht="15">
      <c r="A2335" t="s">
        <v>143</v>
      </c>
      <c r="B2335" s="129" t="s">
        <v>176</v>
      </c>
      <c r="C2335" s="216">
        <v>41193</v>
      </c>
      <c r="D2335" s="216">
        <v>41449</v>
      </c>
      <c r="E2335">
        <v>2013</v>
      </c>
      <c r="F2335">
        <v>3</v>
      </c>
      <c r="G2335">
        <v>7</v>
      </c>
      <c r="H2335" s="138">
        <v>39.417980123076923</v>
      </c>
      <c r="I2335">
        <v>2.3917000000000002</v>
      </c>
      <c r="J2335" s="14" t="s">
        <v>17</v>
      </c>
      <c r="K2335" s="14" t="s">
        <v>17</v>
      </c>
      <c r="L2335" s="14">
        <v>4.84</v>
      </c>
      <c r="M2335" s="14" t="s">
        <v>17</v>
      </c>
      <c r="N2335" s="14">
        <v>108.05410000000001</v>
      </c>
      <c r="O2335" s="14">
        <v>521.64499999999998</v>
      </c>
      <c r="P2335" s="14">
        <v>9.9000000000000005E-2</v>
      </c>
      <c r="Q2335" s="14">
        <v>0.93799999999999994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40">
        <v>0.22011</v>
      </c>
      <c r="Y2335" s="14">
        <v>89</v>
      </c>
      <c r="Z2335" s="455">
        <v>0.52726000000000006</v>
      </c>
      <c r="AA2335" s="14">
        <v>110</v>
      </c>
      <c r="AB2335" s="143" t="s">
        <v>17</v>
      </c>
      <c r="AC2335" s="143" t="s">
        <v>17</v>
      </c>
      <c r="AD2335" s="143" t="s">
        <v>17</v>
      </c>
      <c r="AE2335" s="143" t="s">
        <v>17</v>
      </c>
    </row>
    <row r="2336" spans="1:31" ht="15">
      <c r="A2336" t="s">
        <v>143</v>
      </c>
      <c r="B2336" s="129" t="s">
        <v>176</v>
      </c>
      <c r="C2336" s="216">
        <v>41193</v>
      </c>
      <c r="D2336" s="216">
        <v>41449</v>
      </c>
      <c r="E2336">
        <v>2013</v>
      </c>
      <c r="F2336">
        <v>3</v>
      </c>
      <c r="G2336">
        <v>8</v>
      </c>
      <c r="H2336" s="138">
        <v>39.233972630769237</v>
      </c>
      <c r="I2336">
        <v>2.3485999999999998</v>
      </c>
      <c r="J2336" s="14" t="s">
        <v>17</v>
      </c>
      <c r="K2336" s="14" t="s">
        <v>17</v>
      </c>
      <c r="L2336" s="14">
        <v>5.18</v>
      </c>
      <c r="M2336" s="14" t="s">
        <v>17</v>
      </c>
      <c r="N2336" s="14">
        <v>35.211930000000002</v>
      </c>
      <c r="O2336" s="14">
        <v>496.76799999999997</v>
      </c>
      <c r="P2336" s="14">
        <v>9.0999999999999998E-2</v>
      </c>
      <c r="Q2336" s="14">
        <v>0.83199999999999996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40">
        <v>0.368145</v>
      </c>
      <c r="Y2336" s="14">
        <v>89</v>
      </c>
      <c r="Z2336" s="455">
        <v>0.379075</v>
      </c>
      <c r="AA2336" s="14">
        <v>110</v>
      </c>
      <c r="AB2336" s="143" t="s">
        <v>17</v>
      </c>
      <c r="AC2336" s="143" t="s">
        <v>17</v>
      </c>
      <c r="AD2336" s="143" t="s">
        <v>17</v>
      </c>
      <c r="AE2336" s="143" t="s">
        <v>17</v>
      </c>
    </row>
    <row r="2337" spans="1:31" ht="15">
      <c r="A2337" t="s">
        <v>143</v>
      </c>
      <c r="B2337" s="129" t="s">
        <v>176</v>
      </c>
      <c r="C2337" s="216">
        <v>41193</v>
      </c>
      <c r="D2337" s="216">
        <v>41449</v>
      </c>
      <c r="E2337">
        <v>2013</v>
      </c>
      <c r="F2337">
        <v>3</v>
      </c>
      <c r="G2337">
        <v>9</v>
      </c>
      <c r="H2337" s="138">
        <v>37.647471357692311</v>
      </c>
      <c r="I2337">
        <v>2.2117</v>
      </c>
      <c r="J2337" s="14" t="s">
        <v>17</v>
      </c>
      <c r="K2337" s="14" t="s">
        <v>17</v>
      </c>
      <c r="L2337" s="14">
        <v>5.1100000000000003</v>
      </c>
      <c r="M2337" s="14" t="s">
        <v>17</v>
      </c>
      <c r="N2337" s="14">
        <v>106.06310000000001</v>
      </c>
      <c r="O2337" s="14">
        <v>522.69500000000005</v>
      </c>
      <c r="P2337" s="14">
        <v>0.113</v>
      </c>
      <c r="Q2337" s="14">
        <v>1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40">
        <v>0.31170500000000001</v>
      </c>
      <c r="Y2337" s="14">
        <v>89</v>
      </c>
      <c r="Z2337" s="455">
        <v>0.40295999999999998</v>
      </c>
      <c r="AA2337" s="14">
        <v>110</v>
      </c>
      <c r="AB2337" s="143" t="s">
        <v>17</v>
      </c>
      <c r="AC2337" s="143" t="s">
        <v>17</v>
      </c>
      <c r="AD2337" s="143" t="s">
        <v>17</v>
      </c>
      <c r="AE2337" s="143" t="s">
        <v>17</v>
      </c>
    </row>
    <row r="2338" spans="1:31" ht="15">
      <c r="A2338" t="s">
        <v>143</v>
      </c>
      <c r="B2338" s="129" t="s">
        <v>176</v>
      </c>
      <c r="C2338" s="216">
        <v>41193</v>
      </c>
      <c r="D2338" s="216">
        <v>41449</v>
      </c>
      <c r="E2338">
        <v>2013</v>
      </c>
      <c r="F2338">
        <v>3</v>
      </c>
      <c r="G2338">
        <v>10</v>
      </c>
      <c r="H2338" s="138">
        <v>29.961625586538464</v>
      </c>
      <c r="I2338">
        <v>2.1076000000000001</v>
      </c>
      <c r="J2338" s="14" t="s">
        <v>17</v>
      </c>
      <c r="K2338" s="14" t="s">
        <v>17</v>
      </c>
      <c r="L2338" s="14">
        <v>5.09</v>
      </c>
      <c r="M2338" s="14" t="s">
        <v>17</v>
      </c>
      <c r="N2338" s="14">
        <v>135.13200000000001</v>
      </c>
      <c r="O2338" s="14">
        <v>640.54999999999995</v>
      </c>
      <c r="P2338" s="14">
        <v>0.109</v>
      </c>
      <c r="Q2338" s="14">
        <v>0.99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40">
        <v>0.31718000000000002</v>
      </c>
      <c r="Y2338" s="14">
        <v>89</v>
      </c>
      <c r="Z2338" s="455">
        <v>0.46354499999999998</v>
      </c>
      <c r="AA2338" s="14">
        <v>110</v>
      </c>
      <c r="AB2338" s="143" t="s">
        <v>17</v>
      </c>
      <c r="AC2338" s="143" t="s">
        <v>17</v>
      </c>
      <c r="AD2338" s="143" t="s">
        <v>17</v>
      </c>
      <c r="AE2338" s="143" t="s">
        <v>17</v>
      </c>
    </row>
    <row r="2339" spans="1:31" ht="15">
      <c r="A2339" t="s">
        <v>143</v>
      </c>
      <c r="B2339" s="129" t="s">
        <v>176</v>
      </c>
      <c r="C2339" s="216">
        <v>41193</v>
      </c>
      <c r="D2339" s="216">
        <v>41449</v>
      </c>
      <c r="E2339">
        <v>2013</v>
      </c>
      <c r="F2339">
        <v>3</v>
      </c>
      <c r="G2339">
        <v>11</v>
      </c>
      <c r="H2339" s="138">
        <v>31.780571815384615</v>
      </c>
      <c r="I2339">
        <v>2.2511999999999999</v>
      </c>
      <c r="J2339" s="14" t="s">
        <v>17</v>
      </c>
      <c r="K2339" s="14" t="s">
        <v>17</v>
      </c>
      <c r="L2339" s="14">
        <v>5</v>
      </c>
      <c r="M2339" s="14" t="s">
        <v>17</v>
      </c>
      <c r="N2339" s="14">
        <v>118.8056</v>
      </c>
      <c r="O2339" s="14">
        <v>586.67999999999995</v>
      </c>
      <c r="P2339" s="14">
        <v>0.1</v>
      </c>
      <c r="Q2339" s="14">
        <v>0.95199999999999996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40">
        <v>0.339675</v>
      </c>
      <c r="Y2339" s="14">
        <v>89</v>
      </c>
      <c r="Z2339" s="455">
        <v>0.37211499999999997</v>
      </c>
      <c r="AA2339" s="14">
        <v>110</v>
      </c>
      <c r="AB2339" s="143" t="s">
        <v>17</v>
      </c>
      <c r="AC2339" s="143" t="s">
        <v>17</v>
      </c>
      <c r="AD2339" s="143" t="s">
        <v>17</v>
      </c>
      <c r="AE2339" s="143" t="s">
        <v>17</v>
      </c>
    </row>
    <row r="2340" spans="1:31" ht="15">
      <c r="A2340" t="s">
        <v>143</v>
      </c>
      <c r="B2340" s="129" t="s">
        <v>176</v>
      </c>
      <c r="C2340" s="216">
        <v>41193</v>
      </c>
      <c r="D2340" s="216">
        <v>41449</v>
      </c>
      <c r="E2340">
        <v>2013</v>
      </c>
      <c r="F2340">
        <v>3</v>
      </c>
      <c r="G2340">
        <v>12</v>
      </c>
      <c r="H2340" s="138">
        <v>36.378916199999999</v>
      </c>
      <c r="I2340">
        <v>2.1105</v>
      </c>
      <c r="J2340" s="14" t="s">
        <v>17</v>
      </c>
      <c r="K2340" s="14" t="s">
        <v>17</v>
      </c>
      <c r="L2340" s="14">
        <v>5.19</v>
      </c>
      <c r="M2340" s="14" t="s">
        <v>17</v>
      </c>
      <c r="N2340" s="14">
        <v>153.34979999999999</v>
      </c>
      <c r="O2340" s="14">
        <v>374.76400000000001</v>
      </c>
      <c r="P2340" s="14">
        <v>9.9000000000000005E-2</v>
      </c>
      <c r="Q2340" s="14">
        <v>0.999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40">
        <v>0.28323999999999999</v>
      </c>
      <c r="Y2340" s="14">
        <v>89</v>
      </c>
      <c r="Z2340" s="455">
        <v>0.57103999999999999</v>
      </c>
      <c r="AA2340" s="14">
        <v>110</v>
      </c>
      <c r="AB2340" s="143" t="s">
        <v>17</v>
      </c>
      <c r="AC2340" s="143" t="s">
        <v>17</v>
      </c>
      <c r="AD2340" s="143" t="s">
        <v>17</v>
      </c>
      <c r="AE2340" s="143" t="s">
        <v>17</v>
      </c>
    </row>
    <row r="2341" spans="1:31" ht="15">
      <c r="A2341" t="s">
        <v>143</v>
      </c>
      <c r="B2341" s="129" t="s">
        <v>176</v>
      </c>
      <c r="C2341" s="216">
        <v>41193</v>
      </c>
      <c r="D2341" s="216">
        <v>41449</v>
      </c>
      <c r="E2341">
        <v>2013</v>
      </c>
      <c r="F2341">
        <v>3</v>
      </c>
      <c r="G2341">
        <v>13</v>
      </c>
      <c r="H2341" s="138">
        <v>34.93669486153847</v>
      </c>
      <c r="I2341">
        <v>2.3778999999999999</v>
      </c>
      <c r="J2341" s="14" t="s">
        <v>17</v>
      </c>
      <c r="K2341" s="14" t="s">
        <v>17</v>
      </c>
      <c r="L2341" s="14">
        <v>4.87</v>
      </c>
      <c r="M2341" s="14" t="s">
        <v>17</v>
      </c>
      <c r="N2341" s="14">
        <v>165.3955</v>
      </c>
      <c r="O2341" s="14">
        <v>575.495</v>
      </c>
      <c r="P2341" s="14">
        <v>0.10199999999999999</v>
      </c>
      <c r="Q2341" s="14">
        <v>0.97299999999999998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40">
        <v>0.47282999999999997</v>
      </c>
      <c r="Y2341" s="14">
        <v>89</v>
      </c>
      <c r="Z2341" s="455">
        <v>0.57655499999999993</v>
      </c>
      <c r="AA2341" s="14">
        <v>110</v>
      </c>
      <c r="AB2341" s="143" t="s">
        <v>17</v>
      </c>
      <c r="AC2341" s="143" t="s">
        <v>17</v>
      </c>
      <c r="AD2341" s="143" t="s">
        <v>17</v>
      </c>
      <c r="AE2341" s="143" t="s">
        <v>17</v>
      </c>
    </row>
    <row r="2342" spans="1:31" ht="15">
      <c r="A2342" t="s">
        <v>143</v>
      </c>
      <c r="B2342" s="129" t="s">
        <v>176</v>
      </c>
      <c r="C2342" s="216">
        <v>41193</v>
      </c>
      <c r="D2342" s="216">
        <v>41449</v>
      </c>
      <c r="E2342">
        <v>2013</v>
      </c>
      <c r="F2342">
        <v>3</v>
      </c>
      <c r="G2342">
        <v>14</v>
      </c>
      <c r="H2342" s="138">
        <v>42.510555830769228</v>
      </c>
      <c r="I2342">
        <v>1.9803999999999999</v>
      </c>
      <c r="J2342" s="14" t="s">
        <v>17</v>
      </c>
      <c r="K2342" s="14" t="s">
        <v>17</v>
      </c>
      <c r="L2342" s="14">
        <v>5.39</v>
      </c>
      <c r="M2342" s="14" t="s">
        <v>17</v>
      </c>
      <c r="N2342" s="14">
        <v>72.991540000000001</v>
      </c>
      <c r="O2342" s="14">
        <v>443.0865</v>
      </c>
      <c r="P2342" s="14">
        <v>9.8000000000000004E-2</v>
      </c>
      <c r="Q2342" s="14">
        <v>0.92700000000000005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40">
        <v>0.40846499999999997</v>
      </c>
      <c r="Y2342" s="14">
        <v>89</v>
      </c>
      <c r="Z2342" s="455">
        <v>0.53713499999999992</v>
      </c>
      <c r="AA2342" s="14">
        <v>110</v>
      </c>
      <c r="AB2342" s="143" t="s">
        <v>17</v>
      </c>
      <c r="AC2342" s="143" t="s">
        <v>17</v>
      </c>
      <c r="AD2342" s="143" t="s">
        <v>17</v>
      </c>
      <c r="AE2342" s="143" t="s">
        <v>17</v>
      </c>
    </row>
    <row r="2343" spans="1:31" ht="15">
      <c r="A2343" t="s">
        <v>143</v>
      </c>
      <c r="B2343" s="129" t="s">
        <v>176</v>
      </c>
      <c r="C2343" s="216">
        <v>41193</v>
      </c>
      <c r="D2343" s="216">
        <v>41449</v>
      </c>
      <c r="E2343">
        <v>2013</v>
      </c>
      <c r="F2343">
        <v>4</v>
      </c>
      <c r="G2343">
        <v>1</v>
      </c>
      <c r="H2343" s="138">
        <v>25.813484273076924</v>
      </c>
      <c r="I2343">
        <v>1.9617</v>
      </c>
      <c r="J2343" s="14" t="s">
        <v>17</v>
      </c>
      <c r="K2343" s="14" t="s">
        <v>17</v>
      </c>
      <c r="L2343" s="14">
        <v>6.16</v>
      </c>
      <c r="M2343" s="14" t="s">
        <v>17</v>
      </c>
      <c r="N2343" s="14">
        <v>35.659910000000004</v>
      </c>
      <c r="O2343" s="14">
        <v>398.06650000000002</v>
      </c>
      <c r="P2343" s="14">
        <v>8.6999999999999994E-2</v>
      </c>
      <c r="Q2343" s="14">
        <v>0.83399999999999996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40">
        <v>0.37942500000000001</v>
      </c>
      <c r="Y2343" s="14">
        <v>89</v>
      </c>
      <c r="Z2343" s="455">
        <v>0.34524500000000002</v>
      </c>
      <c r="AA2343" s="14">
        <v>110</v>
      </c>
      <c r="AB2343" s="143" t="s">
        <v>17</v>
      </c>
      <c r="AC2343" s="143" t="s">
        <v>17</v>
      </c>
      <c r="AD2343" s="143" t="s">
        <v>17</v>
      </c>
      <c r="AE2343" s="143" t="s">
        <v>17</v>
      </c>
    </row>
    <row r="2344" spans="1:31" ht="15">
      <c r="A2344" t="s">
        <v>143</v>
      </c>
      <c r="B2344" s="129" t="s">
        <v>176</v>
      </c>
      <c r="C2344" s="216">
        <v>41193</v>
      </c>
      <c r="D2344" s="216">
        <v>41449</v>
      </c>
      <c r="E2344">
        <v>2013</v>
      </c>
      <c r="F2344">
        <v>4</v>
      </c>
      <c r="G2344">
        <v>2</v>
      </c>
      <c r="H2344" s="138">
        <v>26.384216607692309</v>
      </c>
      <c r="I2344">
        <v>1.9685999999999999</v>
      </c>
      <c r="J2344" s="14" t="s">
        <v>17</v>
      </c>
      <c r="K2344" s="14" t="s">
        <v>17</v>
      </c>
      <c r="L2344" s="14">
        <v>5.97</v>
      </c>
      <c r="M2344" s="14" t="s">
        <v>17</v>
      </c>
      <c r="N2344" s="14">
        <v>128.8603</v>
      </c>
      <c r="O2344" s="14">
        <v>576.41</v>
      </c>
      <c r="P2344" s="14">
        <v>8.6999999999999994E-2</v>
      </c>
      <c r="Q2344" s="14">
        <v>0.85499999999999998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40">
        <v>0.316575</v>
      </c>
      <c r="Y2344" s="14">
        <v>89</v>
      </c>
      <c r="Z2344" s="455">
        <v>0.35446</v>
      </c>
      <c r="AA2344" s="14">
        <v>110</v>
      </c>
      <c r="AB2344" s="143" t="s">
        <v>17</v>
      </c>
      <c r="AC2344" s="143" t="s">
        <v>17</v>
      </c>
      <c r="AD2344" s="143" t="s">
        <v>17</v>
      </c>
      <c r="AE2344" s="143" t="s">
        <v>17</v>
      </c>
    </row>
    <row r="2345" spans="1:31" ht="15">
      <c r="A2345" t="s">
        <v>143</v>
      </c>
      <c r="B2345" s="129" t="s">
        <v>176</v>
      </c>
      <c r="C2345" s="216">
        <v>41193</v>
      </c>
      <c r="D2345" s="216">
        <v>41449</v>
      </c>
      <c r="E2345">
        <v>2013</v>
      </c>
      <c r="F2345">
        <v>4</v>
      </c>
      <c r="G2345">
        <v>3</v>
      </c>
      <c r="H2345" s="138">
        <v>22.456409313461538</v>
      </c>
      <c r="I2345">
        <v>2.0163000000000002</v>
      </c>
      <c r="J2345" s="14" t="s">
        <v>17</v>
      </c>
      <c r="K2345" s="14" t="s">
        <v>17</v>
      </c>
      <c r="L2345" s="14">
        <v>5.81</v>
      </c>
      <c r="M2345" s="14" t="s">
        <v>17</v>
      </c>
      <c r="N2345" s="14">
        <v>124.28100000000001</v>
      </c>
      <c r="O2345" s="14">
        <v>542.65499999999997</v>
      </c>
      <c r="P2345" s="14">
        <v>9.4E-2</v>
      </c>
      <c r="Q2345" s="14">
        <v>0.82799999999999996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40">
        <v>0.39586500000000002</v>
      </c>
      <c r="Y2345" s="14">
        <v>89</v>
      </c>
      <c r="Z2345" s="455">
        <v>0.25945499999999999</v>
      </c>
      <c r="AA2345" s="14">
        <v>110</v>
      </c>
      <c r="AB2345" s="143" t="s">
        <v>17</v>
      </c>
      <c r="AC2345" s="143" t="s">
        <v>17</v>
      </c>
      <c r="AD2345" s="143" t="s">
        <v>17</v>
      </c>
      <c r="AE2345" s="143" t="s">
        <v>17</v>
      </c>
    </row>
    <row r="2346" spans="1:31" ht="15">
      <c r="A2346" t="s">
        <v>143</v>
      </c>
      <c r="B2346" s="129" t="s">
        <v>176</v>
      </c>
      <c r="C2346" s="216">
        <v>41193</v>
      </c>
      <c r="D2346" s="216">
        <v>41449</v>
      </c>
      <c r="E2346">
        <v>2013</v>
      </c>
      <c r="F2346">
        <v>4</v>
      </c>
      <c r="G2346">
        <v>4</v>
      </c>
      <c r="H2346" s="138">
        <v>37.747734749999999</v>
      </c>
      <c r="I2346">
        <v>1.9961</v>
      </c>
      <c r="J2346" s="14" t="s">
        <v>17</v>
      </c>
      <c r="K2346" s="14" t="s">
        <v>17</v>
      </c>
      <c r="L2346" s="14">
        <v>5.57</v>
      </c>
      <c r="M2346" s="14" t="s">
        <v>17</v>
      </c>
      <c r="N2346" s="14">
        <v>110.6425</v>
      </c>
      <c r="O2346" s="14">
        <v>560.54499999999996</v>
      </c>
      <c r="P2346" s="14">
        <v>0.10100000000000001</v>
      </c>
      <c r="Q2346" s="14">
        <v>0.94099999999999995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40">
        <v>0.33165</v>
      </c>
      <c r="Y2346" s="14">
        <v>89</v>
      </c>
      <c r="Z2346" s="455">
        <v>0.56214000000000008</v>
      </c>
      <c r="AA2346" s="14">
        <v>110</v>
      </c>
      <c r="AB2346" s="143" t="s">
        <v>17</v>
      </c>
      <c r="AC2346" s="143" t="s">
        <v>17</v>
      </c>
      <c r="AD2346" s="143" t="s">
        <v>17</v>
      </c>
      <c r="AE2346" s="143" t="s">
        <v>17</v>
      </c>
    </row>
    <row r="2347" spans="1:31" ht="15">
      <c r="A2347" t="s">
        <v>143</v>
      </c>
      <c r="B2347" s="129" t="s">
        <v>176</v>
      </c>
      <c r="C2347" s="216">
        <v>41193</v>
      </c>
      <c r="D2347" s="216">
        <v>41449</v>
      </c>
      <c r="E2347">
        <v>2013</v>
      </c>
      <c r="F2347">
        <v>4</v>
      </c>
      <c r="G2347">
        <v>5</v>
      </c>
      <c r="H2347" s="138">
        <v>32.472053307692306</v>
      </c>
      <c r="I2347">
        <v>2.1269</v>
      </c>
      <c r="J2347" s="14" t="s">
        <v>17</v>
      </c>
      <c r="K2347" s="14" t="s">
        <v>17</v>
      </c>
      <c r="L2347" s="14">
        <v>5.3</v>
      </c>
      <c r="M2347" s="14" t="s">
        <v>17</v>
      </c>
      <c r="N2347" s="14">
        <v>123.58410000000001</v>
      </c>
      <c r="O2347" s="14">
        <v>574.74</v>
      </c>
      <c r="P2347" s="14">
        <v>8.4000000000000005E-2</v>
      </c>
      <c r="Q2347" s="14">
        <v>0.89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40">
        <v>0.31131999999999999</v>
      </c>
      <c r="Y2347" s="14">
        <v>89</v>
      </c>
      <c r="Z2347" s="455">
        <v>0.41912499999999997</v>
      </c>
      <c r="AA2347" s="14">
        <v>110</v>
      </c>
      <c r="AB2347" s="143" t="s">
        <v>17</v>
      </c>
      <c r="AC2347" s="143" t="s">
        <v>17</v>
      </c>
      <c r="AD2347" s="143" t="s">
        <v>17</v>
      </c>
      <c r="AE2347" s="143" t="s">
        <v>17</v>
      </c>
    </row>
    <row r="2348" spans="1:31" ht="15">
      <c r="A2348" t="s">
        <v>143</v>
      </c>
      <c r="B2348" s="129" t="s">
        <v>176</v>
      </c>
      <c r="C2348" s="216">
        <v>41193</v>
      </c>
      <c r="D2348" s="216">
        <v>41449</v>
      </c>
      <c r="E2348">
        <v>2013</v>
      </c>
      <c r="F2348">
        <v>4</v>
      </c>
      <c r="G2348">
        <v>6</v>
      </c>
      <c r="H2348" s="138">
        <v>35.52839882307692</v>
      </c>
      <c r="I2348">
        <v>2.1631999999999998</v>
      </c>
      <c r="J2348" s="14" t="s">
        <v>17</v>
      </c>
      <c r="K2348" s="14" t="s">
        <v>17</v>
      </c>
      <c r="L2348" s="14">
        <v>5.04</v>
      </c>
      <c r="M2348" s="14" t="s">
        <v>17</v>
      </c>
      <c r="N2348" s="14">
        <v>61.194740000000003</v>
      </c>
      <c r="O2348" s="14">
        <v>594.67499999999995</v>
      </c>
      <c r="P2348" s="14">
        <v>0.108</v>
      </c>
      <c r="Q2348" s="14">
        <v>0.95599999999999996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40">
        <v>0.30462</v>
      </c>
      <c r="Y2348" s="14">
        <v>89</v>
      </c>
      <c r="Z2348" s="455">
        <v>0.45569500000000002</v>
      </c>
      <c r="AA2348" s="14">
        <v>110</v>
      </c>
      <c r="AB2348" s="143" t="s">
        <v>17</v>
      </c>
      <c r="AC2348" s="143" t="s">
        <v>17</v>
      </c>
      <c r="AD2348" s="143" t="s">
        <v>17</v>
      </c>
      <c r="AE2348" s="143" t="s">
        <v>17</v>
      </c>
    </row>
    <row r="2349" spans="1:31" ht="15">
      <c r="A2349" t="s">
        <v>143</v>
      </c>
      <c r="B2349" s="129" t="s">
        <v>176</v>
      </c>
      <c r="C2349" s="216">
        <v>41193</v>
      </c>
      <c r="D2349" s="216">
        <v>41449</v>
      </c>
      <c r="E2349">
        <v>2013</v>
      </c>
      <c r="F2349">
        <v>4</v>
      </c>
      <c r="G2349">
        <v>7</v>
      </c>
      <c r="H2349" s="138">
        <v>40.130068846153854</v>
      </c>
      <c r="I2349">
        <v>2.3395000000000001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106.46129999999999</v>
      </c>
      <c r="O2349" s="14">
        <v>538.16999999999996</v>
      </c>
      <c r="P2349" s="14">
        <v>9.1999999999999998E-2</v>
      </c>
      <c r="Q2349" s="14">
        <v>0.91600000000000004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40">
        <v>0.30599500000000002</v>
      </c>
      <c r="Y2349" s="14">
        <v>89</v>
      </c>
      <c r="Z2349" s="455">
        <v>0.59397</v>
      </c>
      <c r="AA2349" s="14">
        <v>110</v>
      </c>
      <c r="AB2349" s="143" t="s">
        <v>17</v>
      </c>
      <c r="AC2349" s="143" t="s">
        <v>17</v>
      </c>
      <c r="AD2349" s="143" t="s">
        <v>17</v>
      </c>
      <c r="AE2349" s="143" t="s">
        <v>17</v>
      </c>
    </row>
    <row r="2350" spans="1:31" ht="15">
      <c r="A2350" t="s">
        <v>143</v>
      </c>
      <c r="B2350" s="129" t="s">
        <v>176</v>
      </c>
      <c r="C2350" s="216">
        <v>41193</v>
      </c>
      <c r="D2350" s="216">
        <v>41449</v>
      </c>
      <c r="E2350">
        <v>2013</v>
      </c>
      <c r="F2350">
        <v>4</v>
      </c>
      <c r="G2350">
        <v>8</v>
      </c>
      <c r="H2350" s="138">
        <v>37.449440896153845</v>
      </c>
      <c r="I2350">
        <v>2.0992000000000002</v>
      </c>
      <c r="J2350" s="14" t="s">
        <v>17</v>
      </c>
      <c r="K2350" s="14" t="s">
        <v>17</v>
      </c>
      <c r="L2350" s="14">
        <v>5.85</v>
      </c>
      <c r="M2350" s="14" t="s">
        <v>17</v>
      </c>
      <c r="N2350" s="14">
        <v>27.24785</v>
      </c>
      <c r="O2350" s="14">
        <v>470.12700000000001</v>
      </c>
      <c r="P2350" s="14">
        <v>0.104</v>
      </c>
      <c r="Q2350" s="14">
        <v>0.96499999999999997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40">
        <v>0.36191000000000001</v>
      </c>
      <c r="Y2350" s="14">
        <v>89</v>
      </c>
      <c r="Z2350" s="455">
        <v>0.35833000000000004</v>
      </c>
      <c r="AA2350" s="14">
        <v>110</v>
      </c>
      <c r="AB2350" s="143" t="s">
        <v>17</v>
      </c>
      <c r="AC2350" s="143" t="s">
        <v>17</v>
      </c>
      <c r="AD2350" s="143" t="s">
        <v>17</v>
      </c>
      <c r="AE2350" s="143" t="s">
        <v>17</v>
      </c>
    </row>
    <row r="2351" spans="1:31" ht="15">
      <c r="A2351" t="s">
        <v>143</v>
      </c>
      <c r="B2351" s="129" t="s">
        <v>176</v>
      </c>
      <c r="C2351" s="216">
        <v>41193</v>
      </c>
      <c r="D2351" s="216">
        <v>41449</v>
      </c>
      <c r="E2351">
        <v>2013</v>
      </c>
      <c r="F2351">
        <v>4</v>
      </c>
      <c r="G2351">
        <v>9</v>
      </c>
      <c r="H2351" s="138">
        <v>36.402191480769233</v>
      </c>
      <c r="I2351">
        <v>2.0836999999999999</v>
      </c>
      <c r="J2351" s="14" t="s">
        <v>17</v>
      </c>
      <c r="K2351" s="14" t="s">
        <v>17</v>
      </c>
      <c r="L2351" s="14">
        <v>5.32</v>
      </c>
      <c r="M2351" s="14" t="s">
        <v>17</v>
      </c>
      <c r="N2351" s="14">
        <v>61.244520000000001</v>
      </c>
      <c r="O2351" s="14">
        <v>597.98</v>
      </c>
      <c r="P2351" s="14">
        <v>0.106</v>
      </c>
      <c r="Q2351" s="14">
        <v>1.04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40">
        <v>0.31856499999999999</v>
      </c>
      <c r="Y2351" s="14">
        <v>89</v>
      </c>
      <c r="Z2351" s="455">
        <v>0.5819700000000001</v>
      </c>
      <c r="AA2351" s="14">
        <v>110</v>
      </c>
      <c r="AB2351" s="143" t="s">
        <v>17</v>
      </c>
      <c r="AC2351" s="143" t="s">
        <v>17</v>
      </c>
      <c r="AD2351" s="143" t="s">
        <v>17</v>
      </c>
      <c r="AE2351" s="143" t="s">
        <v>17</v>
      </c>
    </row>
    <row r="2352" spans="1:31" ht="15">
      <c r="A2352" t="s">
        <v>143</v>
      </c>
      <c r="B2352" s="129" t="s">
        <v>176</v>
      </c>
      <c r="C2352" s="216">
        <v>41193</v>
      </c>
      <c r="D2352" s="216">
        <v>41449</v>
      </c>
      <c r="E2352">
        <v>2013</v>
      </c>
      <c r="F2352">
        <v>4</v>
      </c>
      <c r="G2352">
        <v>10</v>
      </c>
      <c r="H2352" s="138">
        <v>37.565989026923077</v>
      </c>
      <c r="I2352">
        <v>2.2791999999999999</v>
      </c>
      <c r="J2352" s="14" t="s">
        <v>17</v>
      </c>
      <c r="K2352" s="14" t="s">
        <v>17</v>
      </c>
      <c r="L2352" s="14">
        <v>5.29</v>
      </c>
      <c r="M2352" s="14" t="s">
        <v>17</v>
      </c>
      <c r="N2352" s="14">
        <v>146.08260000000001</v>
      </c>
      <c r="O2352" s="14">
        <v>659.51499999999999</v>
      </c>
      <c r="P2352" s="14">
        <v>9.5000000000000001E-2</v>
      </c>
      <c r="Q2352" s="14">
        <v>1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40">
        <v>0.40928500000000001</v>
      </c>
      <c r="Y2352" s="14">
        <v>89</v>
      </c>
      <c r="Z2352" s="455">
        <v>0.52521499999999999</v>
      </c>
      <c r="AA2352" s="14">
        <v>110</v>
      </c>
      <c r="AB2352" s="143" t="s">
        <v>17</v>
      </c>
      <c r="AC2352" s="143" t="s">
        <v>17</v>
      </c>
      <c r="AD2352" s="143" t="s">
        <v>17</v>
      </c>
      <c r="AE2352" s="143" t="s">
        <v>17</v>
      </c>
    </row>
    <row r="2353" spans="1:31" ht="15">
      <c r="A2353" t="s">
        <v>143</v>
      </c>
      <c r="B2353" s="129" t="s">
        <v>176</v>
      </c>
      <c r="C2353" s="216">
        <v>41193</v>
      </c>
      <c r="D2353" s="216">
        <v>41449</v>
      </c>
      <c r="E2353">
        <v>2013</v>
      </c>
      <c r="F2353">
        <v>4</v>
      </c>
      <c r="G2353">
        <v>11</v>
      </c>
      <c r="H2353" s="138">
        <v>45.327702496153847</v>
      </c>
      <c r="I2353">
        <v>2.1389999999999998</v>
      </c>
      <c r="J2353" s="14" t="s">
        <v>17</v>
      </c>
      <c r="K2353" s="14" t="s">
        <v>17</v>
      </c>
      <c r="L2353" s="14">
        <v>5.65</v>
      </c>
      <c r="M2353" s="14" t="s">
        <v>17</v>
      </c>
      <c r="N2353" s="14">
        <v>139.11410000000001</v>
      </c>
      <c r="O2353" s="14">
        <v>603.63499999999999</v>
      </c>
      <c r="P2353" s="14">
        <v>0.105</v>
      </c>
      <c r="Q2353" s="14">
        <v>1.1000000000000001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40">
        <v>0.42839499999999997</v>
      </c>
      <c r="Y2353" s="14">
        <v>89</v>
      </c>
      <c r="Z2353" s="455">
        <v>0.50634999999999997</v>
      </c>
      <c r="AA2353" s="14">
        <v>110</v>
      </c>
      <c r="AB2353" s="143" t="s">
        <v>17</v>
      </c>
      <c r="AC2353" s="143" t="s">
        <v>17</v>
      </c>
      <c r="AD2353" s="143" t="s">
        <v>17</v>
      </c>
      <c r="AE2353" s="143" t="s">
        <v>17</v>
      </c>
    </row>
    <row r="2354" spans="1:31" ht="15">
      <c r="A2354" t="s">
        <v>143</v>
      </c>
      <c r="B2354" s="129" t="s">
        <v>176</v>
      </c>
      <c r="C2354" s="216">
        <v>41193</v>
      </c>
      <c r="D2354" s="216">
        <v>41449</v>
      </c>
      <c r="E2354">
        <v>2013</v>
      </c>
      <c r="F2354">
        <v>4</v>
      </c>
      <c r="G2354">
        <v>12</v>
      </c>
      <c r="H2354" s="138">
        <v>44.894988346153845</v>
      </c>
      <c r="I2354">
        <v>1.9917</v>
      </c>
      <c r="J2354" s="14" t="s">
        <v>17</v>
      </c>
      <c r="K2354" s="14" t="s">
        <v>17</v>
      </c>
      <c r="L2354" s="14">
        <v>5.27</v>
      </c>
      <c r="M2354" s="14" t="s">
        <v>17</v>
      </c>
      <c r="N2354" s="14">
        <v>116.6155</v>
      </c>
      <c r="O2354" s="14">
        <v>412.83</v>
      </c>
      <c r="P2354" s="14">
        <v>0.1</v>
      </c>
      <c r="Q2354" s="14">
        <v>0.98299999999999998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40">
        <v>0.30656</v>
      </c>
      <c r="Y2354" s="14">
        <v>89</v>
      </c>
      <c r="Z2354" s="455">
        <v>0.48671500000000001</v>
      </c>
      <c r="AA2354" s="14">
        <v>110</v>
      </c>
      <c r="AB2354" s="143" t="s">
        <v>17</v>
      </c>
      <c r="AC2354" s="143" t="s">
        <v>17</v>
      </c>
      <c r="AD2354" s="143" t="s">
        <v>17</v>
      </c>
      <c r="AE2354" s="143" t="s">
        <v>17</v>
      </c>
    </row>
    <row r="2355" spans="1:31" ht="15">
      <c r="A2355" t="s">
        <v>143</v>
      </c>
      <c r="B2355" s="129" t="s">
        <v>176</v>
      </c>
      <c r="C2355" s="216">
        <v>41193</v>
      </c>
      <c r="D2355" s="216">
        <v>41449</v>
      </c>
      <c r="E2355">
        <v>2013</v>
      </c>
      <c r="F2355">
        <v>4</v>
      </c>
      <c r="G2355">
        <v>13</v>
      </c>
      <c r="H2355" s="138">
        <v>40.360224807692305</v>
      </c>
      <c r="I2355">
        <v>2.5024000000000002</v>
      </c>
      <c r="J2355" s="14" t="s">
        <v>17</v>
      </c>
      <c r="K2355" s="14" t="s">
        <v>17</v>
      </c>
      <c r="L2355" s="14">
        <v>4.7</v>
      </c>
      <c r="M2355" s="14" t="s">
        <v>17</v>
      </c>
      <c r="N2355" s="14">
        <v>177.99719999999999</v>
      </c>
      <c r="O2355" s="14">
        <v>744.43499999999995</v>
      </c>
      <c r="P2355" s="14">
        <v>0.123</v>
      </c>
      <c r="Q2355" s="14">
        <v>1.1399999999999999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40">
        <v>0.29415999999999998</v>
      </c>
      <c r="Y2355" s="14">
        <v>89</v>
      </c>
      <c r="Z2355" s="455">
        <v>0.55149499999999996</v>
      </c>
      <c r="AA2355" s="14">
        <v>110</v>
      </c>
      <c r="AB2355" s="143" t="s">
        <v>17</v>
      </c>
      <c r="AC2355" s="143" t="s">
        <v>17</v>
      </c>
      <c r="AD2355" s="143" t="s">
        <v>17</v>
      </c>
      <c r="AE2355" s="143" t="s">
        <v>17</v>
      </c>
    </row>
    <row r="2356" spans="1:31" ht="15">
      <c r="A2356" t="s">
        <v>143</v>
      </c>
      <c r="B2356" s="129" t="s">
        <v>176</v>
      </c>
      <c r="C2356" s="216">
        <v>41193</v>
      </c>
      <c r="D2356" s="216">
        <v>41449</v>
      </c>
      <c r="E2356">
        <v>2013</v>
      </c>
      <c r="F2356">
        <v>4</v>
      </c>
      <c r="G2356">
        <v>14</v>
      </c>
      <c r="H2356" s="138">
        <v>40.040521632692311</v>
      </c>
      <c r="I2356">
        <v>2.0840999999999998</v>
      </c>
      <c r="J2356" s="143" t="s">
        <v>17</v>
      </c>
      <c r="K2356" s="14" t="s">
        <v>17</v>
      </c>
      <c r="L2356" s="14">
        <v>5.64</v>
      </c>
      <c r="M2356" s="14" t="s">
        <v>17</v>
      </c>
      <c r="N2356" s="14">
        <v>71.498270000000005</v>
      </c>
      <c r="O2356" s="14">
        <v>477.61099999999999</v>
      </c>
      <c r="P2356" s="14">
        <v>0.10199999999999999</v>
      </c>
      <c r="Q2356" s="14">
        <v>0.88300000000000001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40">
        <v>0.46953</v>
      </c>
      <c r="Y2356" s="14">
        <v>89</v>
      </c>
      <c r="Z2356" s="455">
        <v>0.49115999999999999</v>
      </c>
      <c r="AA2356" s="14">
        <v>110</v>
      </c>
      <c r="AB2356" s="143" t="s">
        <v>17</v>
      </c>
      <c r="AC2356" s="143" t="s">
        <v>17</v>
      </c>
      <c r="AD2356" s="143" t="s">
        <v>17</v>
      </c>
      <c r="AE2356" s="143" t="s">
        <v>17</v>
      </c>
    </row>
    <row r="2357" spans="1:31" ht="15">
      <c r="A2357" t="s">
        <v>143</v>
      </c>
      <c r="B2357" s="129" t="s">
        <v>261</v>
      </c>
      <c r="C2357" s="216">
        <v>41571</v>
      </c>
      <c r="D2357" s="216">
        <v>41807</v>
      </c>
      <c r="E2357" s="215">
        <v>2014</v>
      </c>
      <c r="F2357" s="215">
        <v>1</v>
      </c>
      <c r="G2357" s="215">
        <v>1</v>
      </c>
      <c r="H2357">
        <v>30.13545512</v>
      </c>
      <c r="I2357" s="319">
        <v>1.8589</v>
      </c>
      <c r="J2357" t="s">
        <v>17</v>
      </c>
      <c r="K2357" t="s">
        <v>17</v>
      </c>
      <c r="L2357" t="s">
        <v>17</v>
      </c>
      <c r="M2357" t="s">
        <v>17</v>
      </c>
      <c r="N2357" t="s">
        <v>17</v>
      </c>
      <c r="O2357" t="s">
        <v>17</v>
      </c>
      <c r="P2357" t="s">
        <v>17</v>
      </c>
      <c r="Q2357" t="s">
        <v>17</v>
      </c>
      <c r="R2357" t="s">
        <v>17</v>
      </c>
      <c r="S2357" t="s">
        <v>17</v>
      </c>
      <c r="T2357" s="174">
        <v>0.26241500000000001</v>
      </c>
      <c r="U2357" s="14">
        <v>63</v>
      </c>
      <c r="V2357" s="14" t="s">
        <v>17</v>
      </c>
      <c r="W2357" s="14" t="s">
        <v>17</v>
      </c>
      <c r="X2357" s="456">
        <v>0.34931000000000001</v>
      </c>
      <c r="Y2357" s="14">
        <v>76</v>
      </c>
      <c r="Z2357" s="455">
        <v>0.40561000000000003</v>
      </c>
      <c r="AA2357" s="14">
        <v>94</v>
      </c>
      <c r="AB2357" s="455">
        <v>0.33857500000000001</v>
      </c>
      <c r="AC2357" s="14">
        <v>105</v>
      </c>
      <c r="AD2357" s="143" t="s">
        <v>17</v>
      </c>
      <c r="AE2357" s="143" t="s">
        <v>17</v>
      </c>
    </row>
    <row r="2358" spans="1:31" ht="15">
      <c r="A2358" t="s">
        <v>143</v>
      </c>
      <c r="B2358" s="129" t="s">
        <v>261</v>
      </c>
      <c r="C2358" s="216">
        <v>41571</v>
      </c>
      <c r="D2358" s="216">
        <v>41807</v>
      </c>
      <c r="E2358" s="215">
        <v>2014</v>
      </c>
      <c r="F2358" s="215">
        <v>1</v>
      </c>
      <c r="G2358" s="215">
        <v>2</v>
      </c>
      <c r="H2358">
        <v>21.68158163</v>
      </c>
      <c r="I2358" s="319">
        <v>1.8205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74">
        <v>0.25616499999999998</v>
      </c>
      <c r="U2358" s="14">
        <v>63</v>
      </c>
      <c r="V2358" s="14" t="s">
        <v>17</v>
      </c>
      <c r="W2358" s="14" t="s">
        <v>17</v>
      </c>
      <c r="X2358" s="456">
        <v>0.31590499999999999</v>
      </c>
      <c r="Y2358" s="14">
        <v>76</v>
      </c>
      <c r="Z2358" s="455">
        <v>0.29661999999999999</v>
      </c>
      <c r="AA2358" s="14">
        <v>94</v>
      </c>
      <c r="AB2358" s="455">
        <v>0.25162000000000001</v>
      </c>
      <c r="AC2358" s="14">
        <v>105</v>
      </c>
      <c r="AD2358" s="143" t="s">
        <v>17</v>
      </c>
      <c r="AE2358" s="143" t="s">
        <v>17</v>
      </c>
    </row>
    <row r="2359" spans="1:31" ht="15">
      <c r="A2359" t="s">
        <v>143</v>
      </c>
      <c r="B2359" s="129" t="s">
        <v>261</v>
      </c>
      <c r="C2359" s="216">
        <v>41571</v>
      </c>
      <c r="D2359" s="216">
        <v>41807</v>
      </c>
      <c r="E2359" s="215">
        <v>2014</v>
      </c>
      <c r="F2359" s="215">
        <v>1</v>
      </c>
      <c r="G2359" s="215">
        <v>3</v>
      </c>
      <c r="H2359">
        <v>34.337514499999997</v>
      </c>
      <c r="I2359" s="319">
        <v>1.8732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74">
        <v>0.25662499999999999</v>
      </c>
      <c r="U2359" s="14">
        <v>63</v>
      </c>
      <c r="V2359" s="14" t="s">
        <v>17</v>
      </c>
      <c r="W2359" s="14" t="s">
        <v>17</v>
      </c>
      <c r="X2359" s="456">
        <v>0.36593500000000001</v>
      </c>
      <c r="Y2359" s="14">
        <v>76</v>
      </c>
      <c r="Z2359" s="455">
        <v>0.43830999999999998</v>
      </c>
      <c r="AA2359" s="14">
        <v>94</v>
      </c>
      <c r="AB2359" s="455">
        <v>0.36940499999999998</v>
      </c>
      <c r="AC2359" s="14">
        <v>105</v>
      </c>
      <c r="AD2359" s="143" t="s">
        <v>17</v>
      </c>
      <c r="AE2359" s="143" t="s">
        <v>17</v>
      </c>
    </row>
    <row r="2360" spans="1:31" ht="15">
      <c r="A2360" t="s">
        <v>143</v>
      </c>
      <c r="B2360" s="129" t="s">
        <v>261</v>
      </c>
      <c r="C2360" s="216">
        <v>41571</v>
      </c>
      <c r="D2360" s="216">
        <v>41807</v>
      </c>
      <c r="E2360" s="215">
        <v>2014</v>
      </c>
      <c r="F2360" s="215">
        <v>1</v>
      </c>
      <c r="G2360" s="215">
        <v>4</v>
      </c>
      <c r="H2360">
        <v>28.17988965</v>
      </c>
      <c r="I2360" s="319">
        <v>2.0661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74">
        <v>0.23958499999999999</v>
      </c>
      <c r="U2360" s="14">
        <v>63</v>
      </c>
      <c r="V2360" s="14" t="s">
        <v>17</v>
      </c>
      <c r="W2360" s="14" t="s">
        <v>17</v>
      </c>
      <c r="X2360" s="456">
        <v>0.354995</v>
      </c>
      <c r="Y2360" s="14">
        <v>76</v>
      </c>
      <c r="Z2360" s="455">
        <v>0.43867499999999998</v>
      </c>
      <c r="AA2360" s="14">
        <v>94</v>
      </c>
      <c r="AB2360" s="455">
        <v>0.376855</v>
      </c>
      <c r="AC2360" s="14">
        <v>105</v>
      </c>
      <c r="AD2360" s="143" t="s">
        <v>17</v>
      </c>
      <c r="AE2360" s="143" t="s">
        <v>17</v>
      </c>
    </row>
    <row r="2361" spans="1:31" ht="15">
      <c r="A2361" t="s">
        <v>143</v>
      </c>
      <c r="B2361" s="129" t="s">
        <v>261</v>
      </c>
      <c r="C2361" s="216">
        <v>41571</v>
      </c>
      <c r="D2361" s="216">
        <v>41807</v>
      </c>
      <c r="E2361" s="215">
        <v>2014</v>
      </c>
      <c r="F2361" s="215">
        <v>1</v>
      </c>
      <c r="G2361" s="215">
        <v>5</v>
      </c>
      <c r="H2361">
        <v>24.993936380000001</v>
      </c>
      <c r="I2361" s="319">
        <v>2.6145999999999998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74">
        <v>0.21964</v>
      </c>
      <c r="U2361" s="14">
        <v>63</v>
      </c>
      <c r="V2361" s="14" t="s">
        <v>17</v>
      </c>
      <c r="W2361" s="14" t="s">
        <v>17</v>
      </c>
      <c r="X2361" s="456">
        <v>0.290045</v>
      </c>
      <c r="Y2361" s="14">
        <v>76</v>
      </c>
      <c r="Z2361" s="455">
        <v>0.46332499999999999</v>
      </c>
      <c r="AA2361" s="14">
        <v>94</v>
      </c>
      <c r="AB2361" s="455">
        <v>0.46064499999999997</v>
      </c>
      <c r="AC2361" s="14">
        <v>105</v>
      </c>
      <c r="AD2361" s="143" t="s">
        <v>17</v>
      </c>
      <c r="AE2361" s="143" t="s">
        <v>17</v>
      </c>
    </row>
    <row r="2362" spans="1:31" ht="15">
      <c r="A2362" t="s">
        <v>143</v>
      </c>
      <c r="B2362" s="129" t="s">
        <v>261</v>
      </c>
      <c r="C2362" s="216">
        <v>41571</v>
      </c>
      <c r="D2362" s="216">
        <v>41807</v>
      </c>
      <c r="E2362" s="215">
        <v>2014</v>
      </c>
      <c r="F2362" s="215">
        <v>1</v>
      </c>
      <c r="G2362" s="215">
        <v>6</v>
      </c>
      <c r="H2362">
        <v>24.948221419999999</v>
      </c>
      <c r="I2362" s="319">
        <v>2.7431999999999999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74">
        <v>0.21471499999999999</v>
      </c>
      <c r="U2362" s="14">
        <v>63</v>
      </c>
      <c r="V2362" s="14" t="s">
        <v>17</v>
      </c>
      <c r="W2362" s="14" t="s">
        <v>17</v>
      </c>
      <c r="X2362" s="456">
        <v>0.28036</v>
      </c>
      <c r="Y2362" s="14">
        <v>76</v>
      </c>
      <c r="Z2362" s="455">
        <v>0.48846999999999996</v>
      </c>
      <c r="AA2362" s="14">
        <v>94</v>
      </c>
      <c r="AB2362" s="455">
        <v>0.49867000000000006</v>
      </c>
      <c r="AC2362" s="14">
        <v>105</v>
      </c>
      <c r="AD2362" s="143" t="s">
        <v>17</v>
      </c>
      <c r="AE2362" s="143" t="s">
        <v>17</v>
      </c>
    </row>
    <row r="2363" spans="1:31" ht="15">
      <c r="A2363" t="s">
        <v>143</v>
      </c>
      <c r="B2363" s="129" t="s">
        <v>261</v>
      </c>
      <c r="C2363" s="216">
        <v>41571</v>
      </c>
      <c r="D2363" s="216">
        <v>41807</v>
      </c>
      <c r="E2363" s="215">
        <v>2014</v>
      </c>
      <c r="F2363" s="215">
        <v>1</v>
      </c>
      <c r="G2363" s="215">
        <v>7</v>
      </c>
      <c r="H2363">
        <v>25.251993779999999</v>
      </c>
      <c r="I2363" s="319">
        <v>2.9064999999999999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74">
        <v>0.19378999999999999</v>
      </c>
      <c r="U2363" s="14">
        <v>63</v>
      </c>
      <c r="V2363" s="14" t="s">
        <v>17</v>
      </c>
      <c r="W2363" s="14" t="s">
        <v>17</v>
      </c>
      <c r="X2363" s="456">
        <v>0.23136499999999999</v>
      </c>
      <c r="Y2363" s="14">
        <v>76</v>
      </c>
      <c r="Z2363" s="455">
        <v>0.36637500000000001</v>
      </c>
      <c r="AA2363" s="14">
        <v>94</v>
      </c>
      <c r="AB2363" s="455">
        <v>0.41686500000000004</v>
      </c>
      <c r="AC2363" s="14">
        <v>105</v>
      </c>
      <c r="AD2363" s="143" t="s">
        <v>17</v>
      </c>
      <c r="AE2363" s="143" t="s">
        <v>17</v>
      </c>
    </row>
    <row r="2364" spans="1:31" ht="15">
      <c r="A2364" t="s">
        <v>143</v>
      </c>
      <c r="B2364" s="129" t="s">
        <v>261</v>
      </c>
      <c r="C2364" s="216">
        <v>41571</v>
      </c>
      <c r="D2364" s="216">
        <v>41807</v>
      </c>
      <c r="E2364" s="215">
        <v>2014</v>
      </c>
      <c r="F2364" s="215">
        <v>1</v>
      </c>
      <c r="G2364" s="215">
        <v>8</v>
      </c>
      <c r="H2364">
        <v>20.503955869999999</v>
      </c>
      <c r="I2364" s="319">
        <v>2.7465000000000002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74">
        <v>0.20760499999999998</v>
      </c>
      <c r="U2364" s="14">
        <v>63</v>
      </c>
      <c r="V2364" s="14" t="s">
        <v>17</v>
      </c>
      <c r="W2364" s="14" t="s">
        <v>17</v>
      </c>
      <c r="X2364" s="456">
        <v>0.25758999999999999</v>
      </c>
      <c r="Y2364" s="14">
        <v>76</v>
      </c>
      <c r="Z2364" s="455">
        <v>0.33732000000000001</v>
      </c>
      <c r="AA2364" s="14">
        <v>94</v>
      </c>
      <c r="AB2364" s="455">
        <v>0.35977999999999999</v>
      </c>
      <c r="AC2364" s="14">
        <v>105</v>
      </c>
      <c r="AD2364" s="143" t="s">
        <v>17</v>
      </c>
      <c r="AE2364" s="143" t="s">
        <v>17</v>
      </c>
    </row>
    <row r="2365" spans="1:31" ht="15">
      <c r="A2365" t="s">
        <v>143</v>
      </c>
      <c r="B2365" s="129" t="s">
        <v>261</v>
      </c>
      <c r="C2365" s="216">
        <v>41571</v>
      </c>
      <c r="D2365" s="216">
        <v>41807</v>
      </c>
      <c r="E2365" s="215">
        <v>2014</v>
      </c>
      <c r="F2365" s="215">
        <v>1</v>
      </c>
      <c r="G2365" s="215">
        <v>9</v>
      </c>
      <c r="H2365">
        <v>27.20184828</v>
      </c>
      <c r="I2365" s="319">
        <v>2.4618000000000002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74">
        <v>0.2207925</v>
      </c>
      <c r="U2365" s="14">
        <v>63</v>
      </c>
      <c r="V2365" s="14" t="s">
        <v>17</v>
      </c>
      <c r="W2365" s="14" t="s">
        <v>17</v>
      </c>
      <c r="X2365" s="456">
        <v>0.28875000000000001</v>
      </c>
      <c r="Y2365" s="14">
        <v>76</v>
      </c>
      <c r="Z2365" s="455">
        <v>0.47026499999999999</v>
      </c>
      <c r="AA2365" s="14">
        <v>94</v>
      </c>
      <c r="AB2365" s="455">
        <v>0.47784000000000004</v>
      </c>
      <c r="AC2365" s="14">
        <v>105</v>
      </c>
      <c r="AD2365" s="143" t="s">
        <v>17</v>
      </c>
      <c r="AE2365" s="143" t="s">
        <v>17</v>
      </c>
    </row>
    <row r="2366" spans="1:31" ht="15">
      <c r="A2366" t="s">
        <v>143</v>
      </c>
      <c r="B2366" s="129" t="s">
        <v>261</v>
      </c>
      <c r="C2366" s="216">
        <v>41571</v>
      </c>
      <c r="D2366" s="216">
        <v>41807</v>
      </c>
      <c r="E2366" s="215">
        <v>2014</v>
      </c>
      <c r="F2366" s="215">
        <v>1</v>
      </c>
      <c r="G2366" s="215">
        <v>10</v>
      </c>
      <c r="H2366">
        <v>24.41035175</v>
      </c>
      <c r="I2366" s="319">
        <v>2.4243999999999999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74">
        <v>0.22143000000000002</v>
      </c>
      <c r="U2366" s="14">
        <v>63</v>
      </c>
      <c r="V2366" s="14" t="s">
        <v>17</v>
      </c>
      <c r="W2366" s="14" t="s">
        <v>17</v>
      </c>
      <c r="X2366" s="456">
        <v>0.29244999999999999</v>
      </c>
      <c r="Y2366" s="14">
        <v>76</v>
      </c>
      <c r="Z2366" s="455">
        <v>0.49466499999999997</v>
      </c>
      <c r="AA2366" s="14">
        <v>94</v>
      </c>
      <c r="AB2366" s="455">
        <v>0.47974499999999998</v>
      </c>
      <c r="AC2366" s="14">
        <v>105</v>
      </c>
      <c r="AD2366" s="143" t="s">
        <v>17</v>
      </c>
      <c r="AE2366" s="143" t="s">
        <v>17</v>
      </c>
    </row>
    <row r="2367" spans="1:31" ht="15">
      <c r="A2367" t="s">
        <v>143</v>
      </c>
      <c r="B2367" s="129" t="s">
        <v>261</v>
      </c>
      <c r="C2367" s="216">
        <v>41571</v>
      </c>
      <c r="D2367" s="216">
        <v>41807</v>
      </c>
      <c r="E2367" s="215">
        <v>2014</v>
      </c>
      <c r="F2367" s="215">
        <v>1</v>
      </c>
      <c r="G2367" s="215">
        <v>11</v>
      </c>
      <c r="H2367">
        <v>28.141238529999999</v>
      </c>
      <c r="I2367" s="319">
        <v>2.7591999999999999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74">
        <v>0.19053</v>
      </c>
      <c r="U2367" s="14">
        <v>63</v>
      </c>
      <c r="V2367" s="14" t="s">
        <v>17</v>
      </c>
      <c r="W2367" s="14" t="s">
        <v>17</v>
      </c>
      <c r="X2367" s="456">
        <v>0.27397499999999997</v>
      </c>
      <c r="Y2367" s="14">
        <v>76</v>
      </c>
      <c r="Z2367" s="455">
        <v>0.47750999999999999</v>
      </c>
      <c r="AA2367" s="14">
        <v>94</v>
      </c>
      <c r="AB2367" s="455">
        <v>0.53464</v>
      </c>
      <c r="AC2367" s="14">
        <v>105</v>
      </c>
      <c r="AD2367" s="143" t="s">
        <v>17</v>
      </c>
      <c r="AE2367" s="143" t="s">
        <v>17</v>
      </c>
    </row>
    <row r="2368" spans="1:31" ht="15">
      <c r="A2368" t="s">
        <v>143</v>
      </c>
      <c r="B2368" s="129" t="s">
        <v>261</v>
      </c>
      <c r="C2368" s="216">
        <v>41571</v>
      </c>
      <c r="D2368" s="216">
        <v>41807</v>
      </c>
      <c r="E2368" s="215">
        <v>2014</v>
      </c>
      <c r="F2368" s="215">
        <v>1</v>
      </c>
      <c r="G2368" s="215">
        <v>12</v>
      </c>
      <c r="H2368">
        <v>25.601342880000001</v>
      </c>
      <c r="I2368" s="319">
        <v>2.9146000000000001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74">
        <v>0.192495</v>
      </c>
      <c r="U2368" s="14">
        <v>63</v>
      </c>
      <c r="V2368" s="14" t="s">
        <v>17</v>
      </c>
      <c r="W2368" s="14" t="s">
        <v>17</v>
      </c>
      <c r="X2368" s="456">
        <v>0.25768999999999997</v>
      </c>
      <c r="Y2368" s="14">
        <v>76</v>
      </c>
      <c r="Z2368" s="455">
        <v>0.429475</v>
      </c>
      <c r="AA2368" s="14">
        <v>94</v>
      </c>
      <c r="AB2368" s="455">
        <v>0.49059000000000003</v>
      </c>
      <c r="AC2368" s="14">
        <v>105</v>
      </c>
      <c r="AD2368" s="143" t="s">
        <v>17</v>
      </c>
      <c r="AE2368" s="143" t="s">
        <v>17</v>
      </c>
    </row>
    <row r="2369" spans="1:31" ht="15">
      <c r="A2369" t="s">
        <v>143</v>
      </c>
      <c r="B2369" s="129" t="s">
        <v>261</v>
      </c>
      <c r="C2369" s="216">
        <v>41571</v>
      </c>
      <c r="D2369" s="216">
        <v>41807</v>
      </c>
      <c r="E2369" s="215">
        <v>2014</v>
      </c>
      <c r="F2369" s="215">
        <v>1</v>
      </c>
      <c r="G2369" s="215">
        <v>13</v>
      </c>
      <c r="H2369">
        <v>28.185194339999999</v>
      </c>
      <c r="I2369" s="319">
        <v>2.8866999999999998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74">
        <v>0.196635</v>
      </c>
      <c r="U2369" s="14">
        <v>63</v>
      </c>
      <c r="V2369" s="14" t="s">
        <v>17</v>
      </c>
      <c r="W2369" s="14" t="s">
        <v>17</v>
      </c>
      <c r="X2369" s="456">
        <v>0.24978499999999998</v>
      </c>
      <c r="Y2369" s="14">
        <v>76</v>
      </c>
      <c r="Z2369" s="455">
        <v>0.42194999999999999</v>
      </c>
      <c r="AA2369" s="14">
        <v>94</v>
      </c>
      <c r="AB2369" s="455">
        <v>0.47409000000000001</v>
      </c>
      <c r="AC2369" s="14">
        <v>105</v>
      </c>
      <c r="AD2369" s="143" t="s">
        <v>17</v>
      </c>
      <c r="AE2369" s="143" t="s">
        <v>17</v>
      </c>
    </row>
    <row r="2370" spans="1:31" ht="15">
      <c r="A2370" t="s">
        <v>143</v>
      </c>
      <c r="B2370" s="129" t="s">
        <v>261</v>
      </c>
      <c r="C2370" s="216">
        <v>41571</v>
      </c>
      <c r="D2370" s="216">
        <v>41807</v>
      </c>
      <c r="E2370" s="215">
        <v>2014</v>
      </c>
      <c r="F2370" s="215">
        <v>1</v>
      </c>
      <c r="G2370" s="215">
        <v>14</v>
      </c>
      <c r="H2370">
        <v>26.683549200000002</v>
      </c>
      <c r="I2370" s="319">
        <v>2.3515000000000001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74">
        <v>0.21586</v>
      </c>
      <c r="U2370" s="14">
        <v>63</v>
      </c>
      <c r="V2370" s="14" t="s">
        <v>17</v>
      </c>
      <c r="W2370" s="14" t="s">
        <v>17</v>
      </c>
      <c r="X2370" s="456">
        <v>0.28640500000000002</v>
      </c>
      <c r="Y2370" s="14">
        <v>76</v>
      </c>
      <c r="Z2370" s="455">
        <v>0.46218499999999996</v>
      </c>
      <c r="AA2370" s="14">
        <v>94</v>
      </c>
      <c r="AB2370" s="455">
        <v>0.482375</v>
      </c>
      <c r="AC2370" s="14">
        <v>105</v>
      </c>
      <c r="AD2370" s="143" t="s">
        <v>17</v>
      </c>
      <c r="AE2370" s="143" t="s">
        <v>17</v>
      </c>
    </row>
    <row r="2371" spans="1:31" ht="15">
      <c r="A2371" t="s">
        <v>143</v>
      </c>
      <c r="B2371" s="129" t="s">
        <v>261</v>
      </c>
      <c r="C2371" s="216">
        <v>41571</v>
      </c>
      <c r="D2371" s="216">
        <v>41807</v>
      </c>
      <c r="E2371" s="215">
        <v>2014</v>
      </c>
      <c r="F2371" s="215">
        <v>2</v>
      </c>
      <c r="G2371" s="215">
        <v>1</v>
      </c>
      <c r="H2371">
        <v>29.780746879999999</v>
      </c>
      <c r="I2371" s="319">
        <v>2.0198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74">
        <v>0.25386500000000001</v>
      </c>
      <c r="U2371" s="14">
        <v>63</v>
      </c>
      <c r="V2371" s="14" t="s">
        <v>17</v>
      </c>
      <c r="W2371" s="14" t="s">
        <v>17</v>
      </c>
      <c r="X2371" s="456">
        <v>0.34026000000000001</v>
      </c>
      <c r="Y2371" s="14">
        <v>76</v>
      </c>
      <c r="Z2371" s="455">
        <v>0.36346000000000001</v>
      </c>
      <c r="AA2371" s="14">
        <v>94</v>
      </c>
      <c r="AB2371" s="455">
        <v>0.31342500000000001</v>
      </c>
      <c r="AC2371" s="14">
        <v>105</v>
      </c>
      <c r="AD2371" s="143" t="s">
        <v>17</v>
      </c>
      <c r="AE2371" s="143" t="s">
        <v>17</v>
      </c>
    </row>
    <row r="2372" spans="1:31" ht="15">
      <c r="A2372" t="s">
        <v>143</v>
      </c>
      <c r="B2372" s="129" t="s">
        <v>261</v>
      </c>
      <c r="C2372" s="216">
        <v>41571</v>
      </c>
      <c r="D2372" s="216">
        <v>41807</v>
      </c>
      <c r="E2372" s="215">
        <v>2014</v>
      </c>
      <c r="F2372" s="215">
        <v>2</v>
      </c>
      <c r="G2372" s="215">
        <v>2</v>
      </c>
      <c r="H2372">
        <v>33.298319489999997</v>
      </c>
      <c r="I2372" s="319">
        <v>1.8684000000000001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74">
        <v>0.26158500000000001</v>
      </c>
      <c r="U2372" s="14">
        <v>63</v>
      </c>
      <c r="V2372" s="14" t="s">
        <v>17</v>
      </c>
      <c r="W2372" s="14" t="s">
        <v>17</v>
      </c>
      <c r="X2372" s="456">
        <v>0.36617</v>
      </c>
      <c r="Y2372" s="14">
        <v>76</v>
      </c>
      <c r="Z2372" s="455">
        <v>0.47414999999999996</v>
      </c>
      <c r="AA2372" s="14">
        <v>94</v>
      </c>
      <c r="AB2372" s="455">
        <v>0.41569</v>
      </c>
      <c r="AC2372" s="14">
        <v>105</v>
      </c>
      <c r="AD2372" s="143" t="s">
        <v>17</v>
      </c>
      <c r="AE2372" s="143" t="s">
        <v>17</v>
      </c>
    </row>
    <row r="2373" spans="1:31" ht="15">
      <c r="A2373" t="s">
        <v>143</v>
      </c>
      <c r="B2373" s="129" t="s">
        <v>261</v>
      </c>
      <c r="C2373" s="216">
        <v>41571</v>
      </c>
      <c r="D2373" s="216">
        <v>41807</v>
      </c>
      <c r="E2373" s="215">
        <v>2014</v>
      </c>
      <c r="F2373" s="215">
        <v>2</v>
      </c>
      <c r="G2373" s="215">
        <v>3</v>
      </c>
      <c r="H2373">
        <v>32.0129351</v>
      </c>
      <c r="I2373" s="319">
        <v>1.9268000000000001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74">
        <v>0.25164500000000001</v>
      </c>
      <c r="U2373" s="14">
        <v>63</v>
      </c>
      <c r="V2373" s="14" t="s">
        <v>17</v>
      </c>
      <c r="W2373" s="14" t="s">
        <v>17</v>
      </c>
      <c r="X2373" s="456">
        <v>0.34373500000000001</v>
      </c>
      <c r="Y2373" s="14">
        <v>76</v>
      </c>
      <c r="Z2373" s="455">
        <v>0.40556000000000003</v>
      </c>
      <c r="AA2373" s="14">
        <v>94</v>
      </c>
      <c r="AB2373" s="455">
        <v>0.3347</v>
      </c>
      <c r="AC2373" s="14">
        <v>105</v>
      </c>
      <c r="AD2373" s="143" t="s">
        <v>17</v>
      </c>
      <c r="AE2373" s="143" t="s">
        <v>17</v>
      </c>
    </row>
    <row r="2374" spans="1:31" ht="15">
      <c r="A2374" t="s">
        <v>143</v>
      </c>
      <c r="B2374" s="129" t="s">
        <v>261</v>
      </c>
      <c r="C2374" s="216">
        <v>41571</v>
      </c>
      <c r="D2374" s="216">
        <v>41807</v>
      </c>
      <c r="E2374" s="215">
        <v>2014</v>
      </c>
      <c r="F2374" s="215">
        <v>2</v>
      </c>
      <c r="G2374" s="215">
        <v>4</v>
      </c>
      <c r="H2374">
        <v>28.59327824</v>
      </c>
      <c r="I2374" s="319">
        <v>2.0623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74">
        <v>0.25953500000000002</v>
      </c>
      <c r="U2374" s="14">
        <v>63</v>
      </c>
      <c r="V2374" s="14" t="s">
        <v>17</v>
      </c>
      <c r="W2374" s="14" t="s">
        <v>17</v>
      </c>
      <c r="X2374" s="456">
        <v>0.39406000000000002</v>
      </c>
      <c r="Y2374" s="14">
        <v>76</v>
      </c>
      <c r="Z2374" s="455">
        <v>0.51515500000000003</v>
      </c>
      <c r="AA2374" s="14">
        <v>94</v>
      </c>
      <c r="AB2374" s="455">
        <v>0.44877</v>
      </c>
      <c r="AC2374" s="14">
        <v>105</v>
      </c>
      <c r="AD2374" s="143" t="s">
        <v>17</v>
      </c>
      <c r="AE2374" s="143" t="s">
        <v>17</v>
      </c>
    </row>
    <row r="2375" spans="1:31" ht="15">
      <c r="A2375" t="s">
        <v>143</v>
      </c>
      <c r="B2375" s="129" t="s">
        <v>261</v>
      </c>
      <c r="C2375" s="216">
        <v>41571</v>
      </c>
      <c r="D2375" s="216">
        <v>41807</v>
      </c>
      <c r="E2375" s="215">
        <v>2014</v>
      </c>
      <c r="F2375" s="215">
        <v>2</v>
      </c>
      <c r="G2375" s="215">
        <v>5</v>
      </c>
      <c r="H2375">
        <v>26.437789129999999</v>
      </c>
      <c r="I2375" s="319">
        <v>2.5720000000000001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74">
        <v>0.21354000000000001</v>
      </c>
      <c r="U2375" s="14">
        <v>63</v>
      </c>
      <c r="V2375" s="14" t="s">
        <v>17</v>
      </c>
      <c r="W2375" s="14" t="s">
        <v>17</v>
      </c>
      <c r="X2375" s="456">
        <v>0.31713999999999998</v>
      </c>
      <c r="Y2375" s="14">
        <v>76</v>
      </c>
      <c r="Z2375" s="455">
        <v>0.52464</v>
      </c>
      <c r="AA2375" s="14">
        <v>94</v>
      </c>
      <c r="AB2375" s="455">
        <v>0.52916000000000007</v>
      </c>
      <c r="AC2375" s="14">
        <v>105</v>
      </c>
      <c r="AD2375" s="143" t="s">
        <v>17</v>
      </c>
      <c r="AE2375" s="143" t="s">
        <v>17</v>
      </c>
    </row>
    <row r="2376" spans="1:31" ht="15">
      <c r="A2376" t="s">
        <v>143</v>
      </c>
      <c r="B2376" s="129" t="s">
        <v>261</v>
      </c>
      <c r="C2376" s="216">
        <v>41571</v>
      </c>
      <c r="D2376" s="216">
        <v>41807</v>
      </c>
      <c r="E2376" s="215">
        <v>2014</v>
      </c>
      <c r="F2376" s="215">
        <v>2</v>
      </c>
      <c r="G2376" s="215">
        <v>6</v>
      </c>
      <c r="H2376">
        <v>27.817767830000001</v>
      </c>
      <c r="I2376" s="319">
        <v>2.5327000000000002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74">
        <v>0.17680499999999999</v>
      </c>
      <c r="U2376" s="14">
        <v>63</v>
      </c>
      <c r="V2376" s="14" t="s">
        <v>17</v>
      </c>
      <c r="W2376" s="14" t="s">
        <v>17</v>
      </c>
      <c r="X2376" s="456">
        <v>0.233795</v>
      </c>
      <c r="Y2376" s="14">
        <v>76</v>
      </c>
      <c r="Z2376" s="455">
        <v>0.38170999999999999</v>
      </c>
      <c r="AA2376" s="14">
        <v>94</v>
      </c>
      <c r="AB2376" s="455">
        <v>0.48110999999999998</v>
      </c>
      <c r="AC2376" s="14">
        <v>105</v>
      </c>
      <c r="AD2376" s="143" t="s">
        <v>17</v>
      </c>
      <c r="AE2376" s="143" t="s">
        <v>17</v>
      </c>
    </row>
    <row r="2377" spans="1:31" ht="15">
      <c r="A2377" t="s">
        <v>143</v>
      </c>
      <c r="B2377" s="129" t="s">
        <v>261</v>
      </c>
      <c r="C2377" s="216">
        <v>41571</v>
      </c>
      <c r="D2377" s="216">
        <v>41807</v>
      </c>
      <c r="E2377" s="215">
        <v>2014</v>
      </c>
      <c r="F2377" s="215">
        <v>2</v>
      </c>
      <c r="G2377" s="215">
        <v>7</v>
      </c>
      <c r="H2377">
        <v>28.310892160000002</v>
      </c>
      <c r="I2377" s="319">
        <v>2.7372999999999998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74">
        <v>0.18465500000000001</v>
      </c>
      <c r="U2377" s="14">
        <v>63</v>
      </c>
      <c r="V2377" s="14" t="s">
        <v>17</v>
      </c>
      <c r="W2377" s="14" t="s">
        <v>17</v>
      </c>
      <c r="X2377" s="456">
        <v>0.21992</v>
      </c>
      <c r="Y2377" s="14">
        <v>76</v>
      </c>
      <c r="Z2377" s="455">
        <v>0.32788499999999998</v>
      </c>
      <c r="AA2377" s="14">
        <v>94</v>
      </c>
      <c r="AB2377" s="455">
        <v>0.42615999999999998</v>
      </c>
      <c r="AC2377" s="14">
        <v>105</v>
      </c>
      <c r="AD2377" s="143" t="s">
        <v>17</v>
      </c>
      <c r="AE2377" s="143" t="s">
        <v>17</v>
      </c>
    </row>
    <row r="2378" spans="1:31" ht="15">
      <c r="A2378" t="s">
        <v>143</v>
      </c>
      <c r="B2378" s="129" t="s">
        <v>261</v>
      </c>
      <c r="C2378" s="216">
        <v>41571</v>
      </c>
      <c r="D2378" s="216">
        <v>41807</v>
      </c>
      <c r="E2378" s="215">
        <v>2014</v>
      </c>
      <c r="F2378" s="215">
        <v>2</v>
      </c>
      <c r="G2378" s="215">
        <v>8</v>
      </c>
      <c r="H2378">
        <v>27.275854209999999</v>
      </c>
      <c r="I2378" s="319" t="s">
        <v>17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74">
        <v>0.20094499999999998</v>
      </c>
      <c r="U2378" s="14">
        <v>63</v>
      </c>
      <c r="V2378" s="14" t="s">
        <v>17</v>
      </c>
      <c r="W2378" s="14" t="s">
        <v>17</v>
      </c>
      <c r="X2378" s="456">
        <v>0.270455</v>
      </c>
      <c r="Y2378" s="14">
        <v>76</v>
      </c>
      <c r="Z2378" s="455">
        <v>0.36392999999999998</v>
      </c>
      <c r="AA2378" s="14">
        <v>94</v>
      </c>
      <c r="AB2378" s="455">
        <v>0.36531999999999998</v>
      </c>
      <c r="AC2378" s="14">
        <v>105</v>
      </c>
      <c r="AD2378" s="143" t="s">
        <v>17</v>
      </c>
      <c r="AE2378" s="143" t="s">
        <v>17</v>
      </c>
    </row>
    <row r="2379" spans="1:31" ht="15">
      <c r="A2379" t="s">
        <v>143</v>
      </c>
      <c r="B2379" s="129" t="s">
        <v>261</v>
      </c>
      <c r="C2379" s="216">
        <v>41571</v>
      </c>
      <c r="D2379" s="216">
        <v>41807</v>
      </c>
      <c r="E2379" s="215">
        <v>2014</v>
      </c>
      <c r="F2379" s="215">
        <v>2</v>
      </c>
      <c r="G2379" s="215">
        <v>9</v>
      </c>
      <c r="H2379">
        <v>28.271501780000001</v>
      </c>
      <c r="I2379" s="319">
        <v>2.4224000000000001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74">
        <v>0.18993749999999998</v>
      </c>
      <c r="U2379" s="14">
        <v>63</v>
      </c>
      <c r="V2379" s="14" t="s">
        <v>17</v>
      </c>
      <c r="W2379" s="14" t="s">
        <v>17</v>
      </c>
      <c r="X2379" s="456">
        <v>0.24879500000000002</v>
      </c>
      <c r="Y2379" s="14">
        <v>76</v>
      </c>
      <c r="Z2379" s="455">
        <v>0.42137999999999998</v>
      </c>
      <c r="AA2379" s="14">
        <v>94</v>
      </c>
      <c r="AB2379" s="455">
        <v>0.47695500000000002</v>
      </c>
      <c r="AC2379" s="14">
        <v>105</v>
      </c>
      <c r="AD2379" s="143" t="s">
        <v>17</v>
      </c>
      <c r="AE2379" s="143" t="s">
        <v>17</v>
      </c>
    </row>
    <row r="2380" spans="1:31" ht="15">
      <c r="A2380" t="s">
        <v>143</v>
      </c>
      <c r="B2380" s="129" t="s">
        <v>261</v>
      </c>
      <c r="C2380" s="216">
        <v>41571</v>
      </c>
      <c r="D2380" s="216">
        <v>41807</v>
      </c>
      <c r="E2380" s="215">
        <v>2014</v>
      </c>
      <c r="F2380" s="215">
        <v>2</v>
      </c>
      <c r="G2380" s="215">
        <v>10</v>
      </c>
      <c r="H2380">
        <v>30.565298080000002</v>
      </c>
      <c r="I2380" s="319">
        <v>2.6579999999999999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74">
        <v>0.201235</v>
      </c>
      <c r="U2380" s="14">
        <v>63</v>
      </c>
      <c r="V2380" s="14" t="s">
        <v>17</v>
      </c>
      <c r="W2380" s="14" t="s">
        <v>17</v>
      </c>
      <c r="X2380" s="456">
        <v>0.28009499999999998</v>
      </c>
      <c r="Y2380" s="14">
        <v>76</v>
      </c>
      <c r="Z2380" s="455">
        <v>0.48302</v>
      </c>
      <c r="AA2380" s="14">
        <v>94</v>
      </c>
      <c r="AB2380" s="455">
        <v>0.51593</v>
      </c>
      <c r="AC2380" s="14">
        <v>105</v>
      </c>
      <c r="AD2380" s="143" t="s">
        <v>17</v>
      </c>
      <c r="AE2380" s="143" t="s">
        <v>17</v>
      </c>
    </row>
    <row r="2381" spans="1:31" ht="15">
      <c r="A2381" t="s">
        <v>143</v>
      </c>
      <c r="B2381" s="129" t="s">
        <v>261</v>
      </c>
      <c r="C2381" s="216">
        <v>41571</v>
      </c>
      <c r="D2381" s="216">
        <v>41807</v>
      </c>
      <c r="E2381" s="215">
        <v>2014</v>
      </c>
      <c r="F2381" s="215">
        <v>2</v>
      </c>
      <c r="G2381" s="215">
        <v>11</v>
      </c>
      <c r="H2381">
        <v>32.071573559999997</v>
      </c>
      <c r="I2381" s="319">
        <v>2.6484999999999999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74">
        <v>0.201545</v>
      </c>
      <c r="U2381" s="14">
        <v>63</v>
      </c>
      <c r="V2381" s="14" t="s">
        <v>17</v>
      </c>
      <c r="W2381" s="14" t="s">
        <v>17</v>
      </c>
      <c r="X2381" s="456">
        <v>0.26529999999999998</v>
      </c>
      <c r="Y2381" s="14">
        <v>76</v>
      </c>
      <c r="Z2381" s="455">
        <v>0.47135000000000005</v>
      </c>
      <c r="AA2381" s="14">
        <v>94</v>
      </c>
      <c r="AB2381" s="455">
        <v>0.50607999999999997</v>
      </c>
      <c r="AC2381" s="14">
        <v>105</v>
      </c>
      <c r="AD2381" s="143" t="s">
        <v>17</v>
      </c>
      <c r="AE2381" s="143" t="s">
        <v>17</v>
      </c>
    </row>
    <row r="2382" spans="1:31" ht="15">
      <c r="A2382" t="s">
        <v>143</v>
      </c>
      <c r="B2382" s="129" t="s">
        <v>261</v>
      </c>
      <c r="C2382" s="216">
        <v>41571</v>
      </c>
      <c r="D2382" s="216">
        <v>41807</v>
      </c>
      <c r="E2382" s="215">
        <v>2014</v>
      </c>
      <c r="F2382" s="215">
        <v>2</v>
      </c>
      <c r="G2382" s="215">
        <v>12</v>
      </c>
      <c r="H2382">
        <v>33.573000890000003</v>
      </c>
      <c r="I2382" s="319">
        <v>2.3494000000000002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74">
        <v>0.176015</v>
      </c>
      <c r="U2382" s="14">
        <v>63</v>
      </c>
      <c r="V2382" s="14" t="s">
        <v>17</v>
      </c>
      <c r="W2382" s="14" t="s">
        <v>17</v>
      </c>
      <c r="X2382" s="456">
        <v>0.22103500000000001</v>
      </c>
      <c r="Y2382" s="14">
        <v>76</v>
      </c>
      <c r="Z2382" s="455">
        <v>0.3810925</v>
      </c>
      <c r="AA2382" s="14">
        <v>94</v>
      </c>
      <c r="AB2382" s="455">
        <v>0.49598500000000001</v>
      </c>
      <c r="AC2382" s="14">
        <v>105</v>
      </c>
      <c r="AD2382" s="143" t="s">
        <v>17</v>
      </c>
      <c r="AE2382" s="143" t="s">
        <v>17</v>
      </c>
    </row>
    <row r="2383" spans="1:31" ht="15">
      <c r="A2383" t="s">
        <v>143</v>
      </c>
      <c r="B2383" s="129" t="s">
        <v>261</v>
      </c>
      <c r="C2383" s="216">
        <v>41571</v>
      </c>
      <c r="D2383" s="216">
        <v>41807</v>
      </c>
      <c r="E2383" s="215">
        <v>2014</v>
      </c>
      <c r="F2383" s="215">
        <v>2</v>
      </c>
      <c r="G2383" s="215">
        <v>13</v>
      </c>
      <c r="H2383">
        <v>27.031796740000001</v>
      </c>
      <c r="I2383" s="319">
        <v>2.6958000000000002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74">
        <v>0.17615</v>
      </c>
      <c r="U2383" s="14">
        <v>63</v>
      </c>
      <c r="V2383" s="14" t="s">
        <v>17</v>
      </c>
      <c r="W2383" s="14" t="s">
        <v>17</v>
      </c>
      <c r="X2383" s="456">
        <v>0.21629999999999999</v>
      </c>
      <c r="Y2383" s="14">
        <v>76</v>
      </c>
      <c r="Z2383" s="455">
        <v>0.30432999999999999</v>
      </c>
      <c r="AA2383" s="14">
        <v>94</v>
      </c>
      <c r="AB2383" s="455">
        <v>0.46055499999999999</v>
      </c>
      <c r="AC2383" s="14">
        <v>105</v>
      </c>
      <c r="AD2383" s="143" t="s">
        <v>17</v>
      </c>
      <c r="AE2383" s="143" t="s">
        <v>17</v>
      </c>
    </row>
    <row r="2384" spans="1:31" ht="15">
      <c r="A2384" t="s">
        <v>143</v>
      </c>
      <c r="B2384" s="129" t="s">
        <v>261</v>
      </c>
      <c r="C2384" s="216">
        <v>41571</v>
      </c>
      <c r="D2384" s="216">
        <v>41807</v>
      </c>
      <c r="E2384" s="215">
        <v>2014</v>
      </c>
      <c r="F2384" s="215">
        <v>2</v>
      </c>
      <c r="G2384" s="215">
        <v>14</v>
      </c>
      <c r="H2384">
        <v>30.261226239999999</v>
      </c>
      <c r="I2384" s="319">
        <v>2.8372999999999999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74">
        <v>0.18138499999999999</v>
      </c>
      <c r="U2384" s="14">
        <v>63</v>
      </c>
      <c r="V2384" s="14" t="s">
        <v>17</v>
      </c>
      <c r="W2384" s="14" t="s">
        <v>17</v>
      </c>
      <c r="X2384" s="456">
        <v>0.22678500000000001</v>
      </c>
      <c r="Y2384" s="14">
        <v>76</v>
      </c>
      <c r="Z2384" s="455">
        <v>0.34997500000000004</v>
      </c>
      <c r="AA2384" s="14">
        <v>94</v>
      </c>
      <c r="AB2384" s="455">
        <v>0.42674500000000004</v>
      </c>
      <c r="AC2384" s="14">
        <v>105</v>
      </c>
      <c r="AD2384" s="143" t="s">
        <v>17</v>
      </c>
      <c r="AE2384" s="143" t="s">
        <v>17</v>
      </c>
    </row>
    <row r="2385" spans="1:31" ht="15">
      <c r="A2385" t="s">
        <v>143</v>
      </c>
      <c r="B2385" s="129" t="s">
        <v>261</v>
      </c>
      <c r="C2385" s="216">
        <v>41571</v>
      </c>
      <c r="D2385" s="216">
        <v>41807</v>
      </c>
      <c r="E2385" s="215">
        <v>2014</v>
      </c>
      <c r="F2385" s="215">
        <v>3</v>
      </c>
      <c r="G2385" s="215">
        <v>1</v>
      </c>
      <c r="H2385">
        <v>28.894101920000001</v>
      </c>
      <c r="I2385" s="319">
        <v>2.8012999999999999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74">
        <v>0.25656999999999996</v>
      </c>
      <c r="U2385" s="14">
        <v>63</v>
      </c>
      <c r="V2385" s="14" t="s">
        <v>17</v>
      </c>
      <c r="W2385" s="14" t="s">
        <v>17</v>
      </c>
      <c r="X2385" s="456">
        <v>0.34411999999999998</v>
      </c>
      <c r="Y2385" s="14">
        <v>76</v>
      </c>
      <c r="Z2385" s="455">
        <v>0.37653499999999995</v>
      </c>
      <c r="AA2385" s="14">
        <v>94</v>
      </c>
      <c r="AB2385" s="455">
        <v>0.33125499999999997</v>
      </c>
      <c r="AC2385" s="14">
        <v>105</v>
      </c>
      <c r="AD2385" s="143" t="s">
        <v>17</v>
      </c>
      <c r="AE2385" s="143" t="s">
        <v>17</v>
      </c>
    </row>
    <row r="2386" spans="1:31" ht="15">
      <c r="A2386" t="s">
        <v>143</v>
      </c>
      <c r="B2386" s="129" t="s">
        <v>261</v>
      </c>
      <c r="C2386" s="216">
        <v>41571</v>
      </c>
      <c r="D2386" s="216">
        <v>41807</v>
      </c>
      <c r="E2386" s="215">
        <v>2014</v>
      </c>
      <c r="F2386" s="215">
        <v>3</v>
      </c>
      <c r="G2386" s="215">
        <v>2</v>
      </c>
      <c r="H2386">
        <v>33.014103059999997</v>
      </c>
      <c r="I2386" s="319">
        <v>1.7817000000000001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74">
        <v>0.23578500000000002</v>
      </c>
      <c r="U2386" s="14">
        <v>63</v>
      </c>
      <c r="V2386" s="14" t="s">
        <v>17</v>
      </c>
      <c r="W2386" s="14" t="s">
        <v>17</v>
      </c>
      <c r="X2386" s="456">
        <v>0.339725</v>
      </c>
      <c r="Y2386" s="14">
        <v>76</v>
      </c>
      <c r="Z2386" s="455">
        <v>0.44703500000000002</v>
      </c>
      <c r="AA2386" s="14">
        <v>94</v>
      </c>
      <c r="AB2386" s="455">
        <v>0.41903500000000005</v>
      </c>
      <c r="AC2386" s="14">
        <v>105</v>
      </c>
      <c r="AD2386" s="143" t="s">
        <v>17</v>
      </c>
      <c r="AE2386" s="143" t="s">
        <v>17</v>
      </c>
    </row>
    <row r="2387" spans="1:31" ht="15">
      <c r="A2387" t="s">
        <v>143</v>
      </c>
      <c r="B2387" s="129" t="s">
        <v>261</v>
      </c>
      <c r="C2387" s="216">
        <v>41571</v>
      </c>
      <c r="D2387" s="216">
        <v>41807</v>
      </c>
      <c r="E2387" s="215">
        <v>2014</v>
      </c>
      <c r="F2387" s="215">
        <v>3</v>
      </c>
      <c r="G2387" s="215">
        <v>3</v>
      </c>
      <c r="H2387">
        <v>29.154266119999999</v>
      </c>
      <c r="I2387" s="319">
        <v>1.8387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74">
        <v>0.22517000000000001</v>
      </c>
      <c r="U2387" s="14">
        <v>63</v>
      </c>
      <c r="V2387" s="14" t="s">
        <v>17</v>
      </c>
      <c r="W2387" s="14" t="s">
        <v>17</v>
      </c>
      <c r="X2387" s="456">
        <v>0.30420000000000003</v>
      </c>
      <c r="Y2387" s="14">
        <v>76</v>
      </c>
      <c r="Z2387" s="455">
        <v>0.44533999999999996</v>
      </c>
      <c r="AA2387" s="14">
        <v>94</v>
      </c>
      <c r="AB2387" s="455">
        <v>0.42383500000000002</v>
      </c>
      <c r="AC2387" s="14">
        <v>105</v>
      </c>
      <c r="AD2387" s="143" t="s">
        <v>17</v>
      </c>
      <c r="AE2387" s="143" t="s">
        <v>17</v>
      </c>
    </row>
    <row r="2388" spans="1:31" ht="15">
      <c r="A2388" t="s">
        <v>143</v>
      </c>
      <c r="B2388" s="129" t="s">
        <v>261</v>
      </c>
      <c r="C2388" s="216">
        <v>41571</v>
      </c>
      <c r="D2388" s="216">
        <v>41807</v>
      </c>
      <c r="E2388" s="215">
        <v>2014</v>
      </c>
      <c r="F2388" s="215">
        <v>3</v>
      </c>
      <c r="G2388" s="215">
        <v>4</v>
      </c>
      <c r="H2388">
        <v>28.678526000000002</v>
      </c>
      <c r="I2388" s="319">
        <v>2.0703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74">
        <v>0.209065</v>
      </c>
      <c r="U2388" s="14">
        <v>63</v>
      </c>
      <c r="V2388" s="14" t="s">
        <v>17</v>
      </c>
      <c r="W2388" s="14" t="s">
        <v>17</v>
      </c>
      <c r="X2388" s="456">
        <v>0.30840000000000001</v>
      </c>
      <c r="Y2388" s="14">
        <v>76</v>
      </c>
      <c r="Z2388" s="455">
        <v>0.51696500000000001</v>
      </c>
      <c r="AA2388" s="14">
        <v>94</v>
      </c>
      <c r="AB2388" s="455">
        <v>0.56389500000000004</v>
      </c>
      <c r="AC2388" s="14">
        <v>105</v>
      </c>
      <c r="AD2388" s="143" t="s">
        <v>17</v>
      </c>
      <c r="AE2388" s="143" t="s">
        <v>17</v>
      </c>
    </row>
    <row r="2389" spans="1:31" ht="15">
      <c r="A2389" t="s">
        <v>143</v>
      </c>
      <c r="B2389" s="129" t="s">
        <v>261</v>
      </c>
      <c r="C2389" s="216">
        <v>41571</v>
      </c>
      <c r="D2389" s="216">
        <v>41807</v>
      </c>
      <c r="E2389" s="215">
        <v>2014</v>
      </c>
      <c r="F2389" s="215">
        <v>3</v>
      </c>
      <c r="G2389" s="215">
        <v>5</v>
      </c>
      <c r="H2389">
        <v>25.249819970000001</v>
      </c>
      <c r="I2389" s="319">
        <v>2.5686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74">
        <v>0.20636499999999999</v>
      </c>
      <c r="U2389" s="14">
        <v>63</v>
      </c>
      <c r="V2389" s="14" t="s">
        <v>17</v>
      </c>
      <c r="W2389" s="14" t="s">
        <v>17</v>
      </c>
      <c r="X2389" s="456">
        <v>0.278165</v>
      </c>
      <c r="Y2389" s="14">
        <v>76</v>
      </c>
      <c r="Z2389" s="455">
        <v>0.492975</v>
      </c>
      <c r="AA2389" s="14">
        <v>94</v>
      </c>
      <c r="AB2389" s="455">
        <v>0.51854</v>
      </c>
      <c r="AC2389" s="14">
        <v>105</v>
      </c>
      <c r="AD2389" s="143" t="s">
        <v>17</v>
      </c>
      <c r="AE2389" s="143" t="s">
        <v>17</v>
      </c>
    </row>
    <row r="2390" spans="1:31" ht="15">
      <c r="A2390" t="s">
        <v>143</v>
      </c>
      <c r="B2390" s="129" t="s">
        <v>261</v>
      </c>
      <c r="C2390" s="216">
        <v>41571</v>
      </c>
      <c r="D2390" s="216">
        <v>41807</v>
      </c>
      <c r="E2390" s="215">
        <v>2014</v>
      </c>
      <c r="F2390" s="215">
        <v>3</v>
      </c>
      <c r="G2390" s="215">
        <v>6</v>
      </c>
      <c r="H2390">
        <v>29.545876799999998</v>
      </c>
      <c r="I2390" s="319">
        <v>2.7454999999999998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74">
        <v>0.19874</v>
      </c>
      <c r="U2390" s="14">
        <v>63</v>
      </c>
      <c r="V2390" s="14" t="s">
        <v>17</v>
      </c>
      <c r="W2390" s="14" t="s">
        <v>17</v>
      </c>
      <c r="X2390" s="456">
        <v>0.26363999999999999</v>
      </c>
      <c r="Y2390" s="14">
        <v>76</v>
      </c>
      <c r="Z2390" s="455">
        <v>0.44159000000000004</v>
      </c>
      <c r="AA2390" s="14">
        <v>94</v>
      </c>
      <c r="AB2390" s="455">
        <v>0.52340500000000001</v>
      </c>
      <c r="AC2390" s="14">
        <v>105</v>
      </c>
      <c r="AD2390" s="143" t="s">
        <v>17</v>
      </c>
      <c r="AE2390" s="143" t="s">
        <v>17</v>
      </c>
    </row>
    <row r="2391" spans="1:31" ht="15">
      <c r="A2391" t="s">
        <v>143</v>
      </c>
      <c r="B2391" s="129" t="s">
        <v>261</v>
      </c>
      <c r="C2391" s="216">
        <v>41571</v>
      </c>
      <c r="D2391" s="216">
        <v>41807</v>
      </c>
      <c r="E2391" s="215">
        <v>2014</v>
      </c>
      <c r="F2391" s="215">
        <v>3</v>
      </c>
      <c r="G2391" s="215">
        <v>7</v>
      </c>
      <c r="H2391">
        <v>32.210823150000003</v>
      </c>
      <c r="I2391" s="319">
        <v>2.7622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74">
        <v>0.18698000000000001</v>
      </c>
      <c r="U2391" s="14">
        <v>63</v>
      </c>
      <c r="V2391" s="14" t="s">
        <v>17</v>
      </c>
      <c r="W2391" s="14" t="s">
        <v>17</v>
      </c>
      <c r="X2391" s="456">
        <v>0.231625</v>
      </c>
      <c r="Y2391" s="14">
        <v>76</v>
      </c>
      <c r="Z2391" s="455">
        <v>0.38053500000000001</v>
      </c>
      <c r="AA2391" s="14">
        <v>94</v>
      </c>
      <c r="AB2391" s="455">
        <v>0.49732500000000002</v>
      </c>
      <c r="AC2391" s="14">
        <v>105</v>
      </c>
      <c r="AD2391" s="143" t="s">
        <v>17</v>
      </c>
      <c r="AE2391" s="143" t="s">
        <v>17</v>
      </c>
    </row>
    <row r="2392" spans="1:31" ht="15">
      <c r="A2392" t="s">
        <v>143</v>
      </c>
      <c r="B2392" s="129" t="s">
        <v>261</v>
      </c>
      <c r="C2392" s="216">
        <v>41571</v>
      </c>
      <c r="D2392" s="216">
        <v>41807</v>
      </c>
      <c r="E2392" s="215">
        <v>2014</v>
      </c>
      <c r="F2392" s="215">
        <v>3</v>
      </c>
      <c r="G2392" s="215">
        <v>8</v>
      </c>
      <c r="H2392">
        <v>30.41174908</v>
      </c>
      <c r="I2392" s="319">
        <v>2.6518000000000002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74">
        <v>0.18932499999999999</v>
      </c>
      <c r="U2392" s="14">
        <v>63</v>
      </c>
      <c r="V2392" s="14" t="s">
        <v>17</v>
      </c>
      <c r="W2392" s="14" t="s">
        <v>17</v>
      </c>
      <c r="X2392" s="456">
        <v>0.23985499999999998</v>
      </c>
      <c r="Y2392" s="14">
        <v>76</v>
      </c>
      <c r="Z2392" s="455">
        <v>0.338945</v>
      </c>
      <c r="AA2392" s="14">
        <v>94</v>
      </c>
      <c r="AB2392" s="455">
        <v>0.39746000000000004</v>
      </c>
      <c r="AC2392" s="14">
        <v>105</v>
      </c>
      <c r="AD2392" s="143" t="s">
        <v>17</v>
      </c>
      <c r="AE2392" s="143" t="s">
        <v>17</v>
      </c>
    </row>
    <row r="2393" spans="1:31" ht="15">
      <c r="A2393" t="s">
        <v>143</v>
      </c>
      <c r="B2393" s="129" t="s">
        <v>261</v>
      </c>
      <c r="C2393" s="216">
        <v>41571</v>
      </c>
      <c r="D2393" s="216">
        <v>41807</v>
      </c>
      <c r="E2393" s="215">
        <v>2014</v>
      </c>
      <c r="F2393" s="215">
        <v>3</v>
      </c>
      <c r="G2393" s="215">
        <v>9</v>
      </c>
      <c r="H2393">
        <v>29.10433128</v>
      </c>
      <c r="I2393" s="319">
        <v>2.4417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74">
        <v>0.20188291666666669</v>
      </c>
      <c r="U2393" s="14">
        <v>63</v>
      </c>
      <c r="V2393" s="14" t="s">
        <v>17</v>
      </c>
      <c r="W2393" s="14" t="s">
        <v>17</v>
      </c>
      <c r="X2393" s="456">
        <v>0.27484999999999998</v>
      </c>
      <c r="Y2393" s="14">
        <v>76</v>
      </c>
      <c r="Z2393" s="455">
        <v>0.49706499999999998</v>
      </c>
      <c r="AA2393" s="14">
        <v>94</v>
      </c>
      <c r="AB2393" s="455">
        <v>0.53023500000000001</v>
      </c>
      <c r="AC2393" s="14">
        <v>105</v>
      </c>
      <c r="AD2393" s="143" t="s">
        <v>17</v>
      </c>
      <c r="AE2393" s="143" t="s">
        <v>17</v>
      </c>
    </row>
    <row r="2394" spans="1:31" ht="15">
      <c r="A2394" t="s">
        <v>143</v>
      </c>
      <c r="B2394" s="129" t="s">
        <v>261</v>
      </c>
      <c r="C2394" s="216">
        <v>41571</v>
      </c>
      <c r="D2394" s="216">
        <v>41807</v>
      </c>
      <c r="E2394" s="215">
        <v>2014</v>
      </c>
      <c r="F2394" s="215">
        <v>3</v>
      </c>
      <c r="G2394" s="215">
        <v>10</v>
      </c>
      <c r="H2394">
        <v>30.666265129999999</v>
      </c>
      <c r="I2394" s="319">
        <v>2.4986999999999999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74">
        <v>0.18920999999999999</v>
      </c>
      <c r="U2394" s="14">
        <v>63</v>
      </c>
      <c r="V2394" s="14" t="s">
        <v>17</v>
      </c>
      <c r="W2394" s="14" t="s">
        <v>17</v>
      </c>
      <c r="X2394" s="456">
        <v>0.25592999999999999</v>
      </c>
      <c r="Y2394" s="14">
        <v>76</v>
      </c>
      <c r="Z2394" s="455">
        <v>0.47863</v>
      </c>
      <c r="AA2394" s="14">
        <v>94</v>
      </c>
      <c r="AB2394" s="455">
        <v>0.53597500000000009</v>
      </c>
      <c r="AC2394" s="14">
        <v>105</v>
      </c>
      <c r="AD2394" s="143" t="s">
        <v>17</v>
      </c>
      <c r="AE2394" s="143" t="s">
        <v>17</v>
      </c>
    </row>
    <row r="2395" spans="1:31" ht="15">
      <c r="A2395" t="s">
        <v>143</v>
      </c>
      <c r="B2395" s="129" t="s">
        <v>261</v>
      </c>
      <c r="C2395" s="216">
        <v>41571</v>
      </c>
      <c r="D2395" s="216">
        <v>41807</v>
      </c>
      <c r="E2395" s="215">
        <v>2014</v>
      </c>
      <c r="F2395" s="215">
        <v>3</v>
      </c>
      <c r="G2395" s="215">
        <v>11</v>
      </c>
      <c r="H2395">
        <v>32.708073120000002</v>
      </c>
      <c r="I2395" s="319">
        <v>2.6964999999999999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74">
        <v>0.18090699999999998</v>
      </c>
      <c r="U2395" s="14">
        <v>63</v>
      </c>
      <c r="V2395" s="14" t="s">
        <v>17</v>
      </c>
      <c r="W2395" s="14" t="s">
        <v>17</v>
      </c>
      <c r="X2395" s="456">
        <v>0.23147000000000001</v>
      </c>
      <c r="Y2395" s="14">
        <v>76</v>
      </c>
      <c r="Z2395" s="455">
        <v>0.39965499999999998</v>
      </c>
      <c r="AA2395" s="14">
        <v>94</v>
      </c>
      <c r="AB2395" s="455">
        <v>0.49378500000000003</v>
      </c>
      <c r="AC2395" s="14">
        <v>105</v>
      </c>
      <c r="AD2395" s="143" t="s">
        <v>17</v>
      </c>
      <c r="AE2395" s="143" t="s">
        <v>17</v>
      </c>
    </row>
    <row r="2396" spans="1:31" ht="15">
      <c r="A2396" t="s">
        <v>143</v>
      </c>
      <c r="B2396" s="129" t="s">
        <v>261</v>
      </c>
      <c r="C2396" s="216">
        <v>41571</v>
      </c>
      <c r="D2396" s="216">
        <v>41807</v>
      </c>
      <c r="E2396" s="215">
        <v>2014</v>
      </c>
      <c r="F2396" s="215">
        <v>3</v>
      </c>
      <c r="G2396" s="215">
        <v>12</v>
      </c>
      <c r="H2396">
        <v>30.227498650000001</v>
      </c>
      <c r="I2396" s="319">
        <v>2.5649999999999999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74">
        <v>0.188585</v>
      </c>
      <c r="U2396" s="14">
        <v>63</v>
      </c>
      <c r="V2396" s="14" t="s">
        <v>17</v>
      </c>
      <c r="W2396" s="14" t="s">
        <v>17</v>
      </c>
      <c r="X2396" s="456">
        <v>0.26161000000000001</v>
      </c>
      <c r="Y2396" s="14">
        <v>76</v>
      </c>
      <c r="Z2396" s="455">
        <v>0.48121000000000003</v>
      </c>
      <c r="AA2396" s="14">
        <v>94</v>
      </c>
      <c r="AB2396" s="455">
        <v>0.55495000000000005</v>
      </c>
      <c r="AC2396" s="14">
        <v>105</v>
      </c>
      <c r="AD2396" s="143" t="s">
        <v>17</v>
      </c>
      <c r="AE2396" s="143" t="s">
        <v>17</v>
      </c>
    </row>
    <row r="2397" spans="1:31" ht="15">
      <c r="A2397" t="s">
        <v>143</v>
      </c>
      <c r="B2397" s="129" t="s">
        <v>261</v>
      </c>
      <c r="C2397" s="216">
        <v>41571</v>
      </c>
      <c r="D2397" s="216">
        <v>41807</v>
      </c>
      <c r="E2397" s="215">
        <v>2014</v>
      </c>
      <c r="F2397" s="215">
        <v>3</v>
      </c>
      <c r="G2397" s="215">
        <v>13</v>
      </c>
      <c r="H2397">
        <v>25.30655896</v>
      </c>
      <c r="I2397" s="319">
        <v>3.0745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74">
        <v>0.187</v>
      </c>
      <c r="U2397" s="14">
        <v>63</v>
      </c>
      <c r="V2397" s="14" t="s">
        <v>17</v>
      </c>
      <c r="W2397" s="14" t="s">
        <v>17</v>
      </c>
      <c r="X2397" s="456">
        <v>0.23952499999999999</v>
      </c>
      <c r="Y2397" s="14">
        <v>76</v>
      </c>
      <c r="Z2397" s="455">
        <v>0.42961499999999997</v>
      </c>
      <c r="AA2397" s="14">
        <v>94</v>
      </c>
      <c r="AB2397" s="455">
        <v>0.57372000000000001</v>
      </c>
      <c r="AC2397" s="14">
        <v>105</v>
      </c>
      <c r="AD2397" s="143" t="s">
        <v>17</v>
      </c>
      <c r="AE2397" s="143" t="s">
        <v>17</v>
      </c>
    </row>
    <row r="2398" spans="1:31" ht="15">
      <c r="A2398" t="s">
        <v>143</v>
      </c>
      <c r="B2398" s="129" t="s">
        <v>261</v>
      </c>
      <c r="C2398" s="216">
        <v>41571</v>
      </c>
      <c r="D2398" s="216">
        <v>41807</v>
      </c>
      <c r="E2398" s="215">
        <v>2014</v>
      </c>
      <c r="F2398" s="215">
        <v>3</v>
      </c>
      <c r="G2398" s="215">
        <v>14</v>
      </c>
      <c r="H2398">
        <v>32.617319629999997</v>
      </c>
      <c r="I2398" s="319">
        <v>3.0388999999999999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74">
        <v>0.220605</v>
      </c>
      <c r="U2398" s="14">
        <v>63</v>
      </c>
      <c r="V2398" s="14" t="s">
        <v>17</v>
      </c>
      <c r="W2398" s="14" t="s">
        <v>17</v>
      </c>
      <c r="X2398" s="456">
        <v>0.313975</v>
      </c>
      <c r="Y2398" s="14">
        <v>76</v>
      </c>
      <c r="Z2398" s="455">
        <v>0.53224499999999997</v>
      </c>
      <c r="AA2398" s="14">
        <v>94</v>
      </c>
      <c r="AB2398" s="455">
        <v>0.53820500000000004</v>
      </c>
      <c r="AC2398" s="14">
        <v>105</v>
      </c>
      <c r="AD2398" s="143" t="s">
        <v>17</v>
      </c>
      <c r="AE2398" s="143" t="s">
        <v>17</v>
      </c>
    </row>
    <row r="2399" spans="1:31" ht="15">
      <c r="A2399" t="s">
        <v>143</v>
      </c>
      <c r="B2399" s="129" t="s">
        <v>261</v>
      </c>
      <c r="C2399" s="216">
        <v>41571</v>
      </c>
      <c r="D2399" s="216">
        <v>41807</v>
      </c>
      <c r="E2399" s="215">
        <v>2014</v>
      </c>
      <c r="F2399" s="215">
        <v>4</v>
      </c>
      <c r="G2399" s="215">
        <v>1</v>
      </c>
      <c r="H2399">
        <v>33.790413460000003</v>
      </c>
      <c r="I2399" s="319">
        <v>1.8320000000000001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74">
        <v>0.26143222222222218</v>
      </c>
      <c r="U2399" s="14">
        <v>63</v>
      </c>
      <c r="V2399" s="14" t="s">
        <v>17</v>
      </c>
      <c r="W2399" s="14" t="s">
        <v>17</v>
      </c>
      <c r="X2399" s="456">
        <v>0.34985500000000003</v>
      </c>
      <c r="Y2399" s="14">
        <v>76</v>
      </c>
      <c r="Z2399" s="455">
        <v>0.42316500000000001</v>
      </c>
      <c r="AA2399" s="14">
        <v>94</v>
      </c>
      <c r="AB2399" s="455">
        <v>0.374865</v>
      </c>
      <c r="AC2399" s="14">
        <v>105</v>
      </c>
      <c r="AD2399" s="143" t="s">
        <v>17</v>
      </c>
      <c r="AE2399" s="143" t="s">
        <v>17</v>
      </c>
    </row>
    <row r="2400" spans="1:31" ht="15">
      <c r="A2400" t="s">
        <v>143</v>
      </c>
      <c r="B2400" s="129" t="s">
        <v>261</v>
      </c>
      <c r="C2400" s="216">
        <v>41571</v>
      </c>
      <c r="D2400" s="216">
        <v>41807</v>
      </c>
      <c r="E2400" s="215">
        <v>2014</v>
      </c>
      <c r="F2400" s="215">
        <v>4</v>
      </c>
      <c r="G2400" s="215">
        <v>2</v>
      </c>
      <c r="H2400">
        <v>31.1985055</v>
      </c>
      <c r="I2400" s="319">
        <v>2.0556999999999999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74">
        <v>0.230075</v>
      </c>
      <c r="U2400" s="14">
        <v>63</v>
      </c>
      <c r="V2400" s="14" t="s">
        <v>17</v>
      </c>
      <c r="W2400" s="14" t="s">
        <v>17</v>
      </c>
      <c r="X2400" s="456">
        <v>0.32515499999999997</v>
      </c>
      <c r="Y2400" s="14">
        <v>76</v>
      </c>
      <c r="Z2400" s="455">
        <v>0.421765</v>
      </c>
      <c r="AA2400" s="14">
        <v>94</v>
      </c>
      <c r="AB2400" s="455">
        <v>0.36782999999999999</v>
      </c>
      <c r="AC2400" s="14">
        <v>105</v>
      </c>
      <c r="AD2400" s="143" t="s">
        <v>17</v>
      </c>
      <c r="AE2400" s="143" t="s">
        <v>17</v>
      </c>
    </row>
    <row r="2401" spans="1:31" ht="15">
      <c r="A2401" t="s">
        <v>143</v>
      </c>
      <c r="B2401" s="129" t="s">
        <v>261</v>
      </c>
      <c r="C2401" s="216">
        <v>41571</v>
      </c>
      <c r="D2401" s="216">
        <v>41807</v>
      </c>
      <c r="E2401" s="215">
        <v>2014</v>
      </c>
      <c r="F2401" s="215">
        <v>4</v>
      </c>
      <c r="G2401" s="215">
        <v>3</v>
      </c>
      <c r="H2401">
        <v>29.793548909999998</v>
      </c>
      <c r="I2401" s="319">
        <v>1.9237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74">
        <v>0.25365499999999996</v>
      </c>
      <c r="U2401" s="14">
        <v>63</v>
      </c>
      <c r="V2401" s="14" t="s">
        <v>17</v>
      </c>
      <c r="W2401" s="14" t="s">
        <v>17</v>
      </c>
      <c r="X2401" s="456">
        <v>0.332675</v>
      </c>
      <c r="Y2401" s="14">
        <v>76</v>
      </c>
      <c r="Z2401" s="455">
        <v>0.40007499999999996</v>
      </c>
      <c r="AA2401" s="14">
        <v>94</v>
      </c>
      <c r="AB2401" s="455">
        <v>0.34042499999999998</v>
      </c>
      <c r="AC2401" s="14">
        <v>105</v>
      </c>
      <c r="AD2401" s="143" t="s">
        <v>17</v>
      </c>
      <c r="AE2401" s="143" t="s">
        <v>17</v>
      </c>
    </row>
    <row r="2402" spans="1:31" ht="15">
      <c r="A2402" t="s">
        <v>143</v>
      </c>
      <c r="B2402" s="129" t="s">
        <v>261</v>
      </c>
      <c r="C2402" s="216">
        <v>41571</v>
      </c>
      <c r="D2402" s="216">
        <v>41807</v>
      </c>
      <c r="E2402" s="215">
        <v>2014</v>
      </c>
      <c r="F2402" s="215">
        <v>4</v>
      </c>
      <c r="G2402" s="215">
        <v>4</v>
      </c>
      <c r="H2402">
        <v>25.933383169999999</v>
      </c>
      <c r="I2402" s="319">
        <v>2.1878000000000002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74">
        <v>0.22478500000000001</v>
      </c>
      <c r="U2402" s="14">
        <v>63</v>
      </c>
      <c r="V2402" s="14" t="s">
        <v>17</v>
      </c>
      <c r="W2402" s="14" t="s">
        <v>17</v>
      </c>
      <c r="X2402" s="456">
        <v>0.29947500000000005</v>
      </c>
      <c r="Y2402" s="14">
        <v>76</v>
      </c>
      <c r="Z2402" s="455">
        <v>0.45879000000000003</v>
      </c>
      <c r="AA2402" s="14">
        <v>94</v>
      </c>
      <c r="AB2402" s="455">
        <v>0.45464499999999997</v>
      </c>
      <c r="AC2402" s="14">
        <v>105</v>
      </c>
      <c r="AD2402" s="143" t="s">
        <v>17</v>
      </c>
      <c r="AE2402" s="143" t="s">
        <v>17</v>
      </c>
    </row>
    <row r="2403" spans="1:31" ht="15">
      <c r="A2403" t="s">
        <v>143</v>
      </c>
      <c r="B2403" s="129" t="s">
        <v>261</v>
      </c>
      <c r="C2403" s="216">
        <v>41571</v>
      </c>
      <c r="D2403" s="216">
        <v>41807</v>
      </c>
      <c r="E2403" s="215">
        <v>2014</v>
      </c>
      <c r="F2403" s="215">
        <v>4</v>
      </c>
      <c r="G2403" s="215">
        <v>5</v>
      </c>
      <c r="H2403">
        <v>26.859852020000002</v>
      </c>
      <c r="I2403" s="319">
        <v>2.3658999999999999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74">
        <v>0.23981</v>
      </c>
      <c r="U2403" s="14">
        <v>63</v>
      </c>
      <c r="V2403" s="14" t="s">
        <v>17</v>
      </c>
      <c r="W2403" s="14" t="s">
        <v>17</v>
      </c>
      <c r="X2403" s="456">
        <v>0.31254499999999996</v>
      </c>
      <c r="Y2403" s="14">
        <v>76</v>
      </c>
      <c r="Z2403" s="455">
        <v>0.52232499999999993</v>
      </c>
      <c r="AA2403" s="14">
        <v>94</v>
      </c>
      <c r="AB2403" s="455">
        <v>0.51703999999999994</v>
      </c>
      <c r="AC2403" s="14">
        <v>105</v>
      </c>
      <c r="AD2403" s="143" t="s">
        <v>17</v>
      </c>
      <c r="AE2403" s="143" t="s">
        <v>17</v>
      </c>
    </row>
    <row r="2404" spans="1:31" ht="15">
      <c r="A2404" t="s">
        <v>143</v>
      </c>
      <c r="B2404" s="129" t="s">
        <v>261</v>
      </c>
      <c r="C2404" s="216">
        <v>41571</v>
      </c>
      <c r="D2404" s="216">
        <v>41807</v>
      </c>
      <c r="E2404" s="215">
        <v>2014</v>
      </c>
      <c r="F2404" s="215">
        <v>4</v>
      </c>
      <c r="G2404" s="215">
        <v>6</v>
      </c>
      <c r="H2404">
        <v>26.83322806</v>
      </c>
      <c r="I2404" s="319">
        <v>2.7585999999999999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74">
        <v>0.20158500000000001</v>
      </c>
      <c r="U2404" s="14">
        <v>63</v>
      </c>
      <c r="V2404" s="14" t="s">
        <v>17</v>
      </c>
      <c r="W2404" s="14" t="s">
        <v>17</v>
      </c>
      <c r="X2404" s="456">
        <v>0.263345</v>
      </c>
      <c r="Y2404" s="14">
        <v>76</v>
      </c>
      <c r="Z2404" s="455">
        <v>0.53023500000000001</v>
      </c>
      <c r="AA2404" s="14">
        <v>94</v>
      </c>
      <c r="AB2404" s="455">
        <v>0.58243500000000004</v>
      </c>
      <c r="AC2404" s="14">
        <v>105</v>
      </c>
      <c r="AD2404" s="143" t="s">
        <v>17</v>
      </c>
      <c r="AE2404" s="143" t="s">
        <v>17</v>
      </c>
    </row>
    <row r="2405" spans="1:31" ht="15">
      <c r="A2405" t="s">
        <v>143</v>
      </c>
      <c r="B2405" s="129" t="s">
        <v>261</v>
      </c>
      <c r="C2405" s="216">
        <v>41571</v>
      </c>
      <c r="D2405" s="216">
        <v>41807</v>
      </c>
      <c r="E2405" s="215">
        <v>2014</v>
      </c>
      <c r="F2405" s="215">
        <v>4</v>
      </c>
      <c r="G2405" s="215">
        <v>7</v>
      </c>
      <c r="H2405">
        <v>27.173821190000002</v>
      </c>
      <c r="I2405" s="319">
        <v>2.8611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74">
        <v>0.20021</v>
      </c>
      <c r="U2405" s="14">
        <v>63</v>
      </c>
      <c r="V2405" s="14" t="s">
        <v>17</v>
      </c>
      <c r="W2405" s="14" t="s">
        <v>17</v>
      </c>
      <c r="X2405" s="456">
        <v>0.25904499999999997</v>
      </c>
      <c r="Y2405" s="14">
        <v>76</v>
      </c>
      <c r="Z2405" s="455">
        <v>0.48316000000000003</v>
      </c>
      <c r="AA2405" s="14">
        <v>94</v>
      </c>
      <c r="AB2405" s="455">
        <v>0.56087500000000001</v>
      </c>
      <c r="AC2405" s="14">
        <v>105</v>
      </c>
      <c r="AD2405" s="143" t="s">
        <v>17</v>
      </c>
      <c r="AE2405" s="143" t="s">
        <v>17</v>
      </c>
    </row>
    <row r="2406" spans="1:31" ht="15">
      <c r="A2406" t="s">
        <v>143</v>
      </c>
      <c r="B2406" s="129" t="s">
        <v>261</v>
      </c>
      <c r="C2406" s="216">
        <v>41571</v>
      </c>
      <c r="D2406" s="216">
        <v>41807</v>
      </c>
      <c r="E2406" s="215">
        <v>2014</v>
      </c>
      <c r="F2406" s="215">
        <v>4</v>
      </c>
      <c r="G2406" s="215">
        <v>8</v>
      </c>
      <c r="H2406">
        <v>28.135466829999999</v>
      </c>
      <c r="I2406" s="319">
        <v>2.4293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74">
        <v>0.21506999999999998</v>
      </c>
      <c r="U2406" s="14">
        <v>63</v>
      </c>
      <c r="V2406" s="14" t="s">
        <v>17</v>
      </c>
      <c r="W2406" s="14" t="s">
        <v>17</v>
      </c>
      <c r="X2406" s="456">
        <v>0.30047500000000005</v>
      </c>
      <c r="Y2406" s="14">
        <v>76</v>
      </c>
      <c r="Z2406" s="455">
        <v>0.45013500000000001</v>
      </c>
      <c r="AA2406" s="14">
        <v>94</v>
      </c>
      <c r="AB2406" s="455">
        <v>0.47982999999999998</v>
      </c>
      <c r="AC2406" s="14">
        <v>105</v>
      </c>
      <c r="AD2406" s="143" t="s">
        <v>17</v>
      </c>
      <c r="AE2406" s="143" t="s">
        <v>17</v>
      </c>
    </row>
    <row r="2407" spans="1:31" ht="15">
      <c r="A2407" t="s">
        <v>143</v>
      </c>
      <c r="B2407" s="129" t="s">
        <v>261</v>
      </c>
      <c r="C2407" s="216">
        <v>41571</v>
      </c>
      <c r="D2407" s="216">
        <v>41807</v>
      </c>
      <c r="E2407" s="215">
        <v>2014</v>
      </c>
      <c r="F2407" s="215">
        <v>4</v>
      </c>
      <c r="G2407" s="215">
        <v>9</v>
      </c>
      <c r="H2407">
        <v>31.316603369999999</v>
      </c>
      <c r="I2407" s="319">
        <v>2.3456000000000001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74">
        <v>0.21490500000000001</v>
      </c>
      <c r="U2407" s="14">
        <v>63</v>
      </c>
      <c r="V2407" s="14" t="s">
        <v>17</v>
      </c>
      <c r="W2407" s="14" t="s">
        <v>17</v>
      </c>
      <c r="X2407" s="456">
        <v>0.29066499999999995</v>
      </c>
      <c r="Y2407" s="14">
        <v>76</v>
      </c>
      <c r="Z2407" s="455">
        <v>0.49087999999999998</v>
      </c>
      <c r="AA2407" s="14">
        <v>94</v>
      </c>
      <c r="AB2407" s="455">
        <v>0.49287999999999998</v>
      </c>
      <c r="AC2407" s="14">
        <v>105</v>
      </c>
      <c r="AD2407" s="143" t="s">
        <v>17</v>
      </c>
      <c r="AE2407" s="143" t="s">
        <v>17</v>
      </c>
    </row>
    <row r="2408" spans="1:31" ht="15">
      <c r="A2408" t="s">
        <v>143</v>
      </c>
      <c r="B2408" s="129" t="s">
        <v>261</v>
      </c>
      <c r="C2408" s="216">
        <v>41571</v>
      </c>
      <c r="D2408" s="216">
        <v>41807</v>
      </c>
      <c r="E2408" s="215">
        <v>2014</v>
      </c>
      <c r="F2408" s="215">
        <v>4</v>
      </c>
      <c r="G2408" s="215">
        <v>10</v>
      </c>
      <c r="H2408">
        <v>28.873444429999999</v>
      </c>
      <c r="I2408" s="319">
        <v>2.5745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74">
        <v>0.20538000000000001</v>
      </c>
      <c r="U2408" s="14">
        <v>63</v>
      </c>
      <c r="V2408" s="14" t="s">
        <v>17</v>
      </c>
      <c r="W2408" s="14" t="s">
        <v>17</v>
      </c>
      <c r="X2408" s="456">
        <v>0.27008500000000002</v>
      </c>
      <c r="Y2408" s="14">
        <v>76</v>
      </c>
      <c r="Z2408" s="455">
        <v>0.48355999999999999</v>
      </c>
      <c r="AA2408" s="14">
        <v>94</v>
      </c>
      <c r="AB2408" s="455">
        <v>0.52292499999999997</v>
      </c>
      <c r="AC2408" s="14">
        <v>105</v>
      </c>
      <c r="AD2408" s="143" t="s">
        <v>17</v>
      </c>
      <c r="AE2408" s="143" t="s">
        <v>17</v>
      </c>
    </row>
    <row r="2409" spans="1:31" ht="15">
      <c r="A2409" t="s">
        <v>143</v>
      </c>
      <c r="B2409" s="129" t="s">
        <v>261</v>
      </c>
      <c r="C2409" s="216">
        <v>41571</v>
      </c>
      <c r="D2409" s="216">
        <v>41807</v>
      </c>
      <c r="E2409" s="215">
        <v>2014</v>
      </c>
      <c r="F2409" s="215">
        <v>4</v>
      </c>
      <c r="G2409" s="215">
        <v>11</v>
      </c>
      <c r="H2409">
        <v>32.634012740000003</v>
      </c>
      <c r="I2409" s="319">
        <v>2.6124999999999998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74">
        <v>0.24466666666666667</v>
      </c>
      <c r="U2409" s="14">
        <v>63</v>
      </c>
      <c r="V2409" s="14" t="s">
        <v>17</v>
      </c>
      <c r="W2409" s="14" t="s">
        <v>17</v>
      </c>
      <c r="X2409" s="456">
        <v>0.31825000000000003</v>
      </c>
      <c r="Y2409" s="14">
        <v>76</v>
      </c>
      <c r="Z2409" s="455">
        <v>0.52598500000000004</v>
      </c>
      <c r="AA2409" s="14">
        <v>94</v>
      </c>
      <c r="AB2409" s="455">
        <v>0.53202499999999997</v>
      </c>
      <c r="AC2409" s="14">
        <v>105</v>
      </c>
      <c r="AD2409" s="143" t="s">
        <v>17</v>
      </c>
      <c r="AE2409" s="143" t="s">
        <v>17</v>
      </c>
    </row>
    <row r="2410" spans="1:31" ht="15">
      <c r="A2410" t="s">
        <v>143</v>
      </c>
      <c r="B2410" s="129" t="s">
        <v>261</v>
      </c>
      <c r="C2410" s="216">
        <v>41571</v>
      </c>
      <c r="D2410" s="216">
        <v>41807</v>
      </c>
      <c r="E2410" s="215">
        <v>2014</v>
      </c>
      <c r="F2410" s="215">
        <v>4</v>
      </c>
      <c r="G2410" s="215">
        <v>12</v>
      </c>
      <c r="H2410">
        <v>27.762850820000001</v>
      </c>
      <c r="I2410" s="319" t="s">
        <v>17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74">
        <v>0.21626499999999999</v>
      </c>
      <c r="U2410" s="14">
        <v>63</v>
      </c>
      <c r="V2410" s="14" t="s">
        <v>17</v>
      </c>
      <c r="W2410" s="14" t="s">
        <v>17</v>
      </c>
      <c r="X2410" s="456">
        <v>0.28276499999999999</v>
      </c>
      <c r="Y2410" s="14">
        <v>76</v>
      </c>
      <c r="Z2410" s="455">
        <v>0.51253499999999996</v>
      </c>
      <c r="AA2410" s="14">
        <v>94</v>
      </c>
      <c r="AB2410" s="455">
        <v>0.54801999999999995</v>
      </c>
      <c r="AC2410" s="14">
        <v>105</v>
      </c>
      <c r="AD2410" s="143" t="s">
        <v>17</v>
      </c>
      <c r="AE2410" s="143" t="s">
        <v>17</v>
      </c>
    </row>
    <row r="2411" spans="1:31" ht="15">
      <c r="A2411" t="s">
        <v>143</v>
      </c>
      <c r="B2411" s="129" t="s">
        <v>261</v>
      </c>
      <c r="C2411" s="216">
        <v>41571</v>
      </c>
      <c r="D2411" s="216">
        <v>41807</v>
      </c>
      <c r="E2411" s="215">
        <v>2014</v>
      </c>
      <c r="F2411" s="215">
        <v>4</v>
      </c>
      <c r="G2411" s="215">
        <v>13</v>
      </c>
      <c r="H2411">
        <v>24.112654750000001</v>
      </c>
      <c r="I2411" s="319">
        <v>2.9609999999999999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74">
        <v>0.19616500000000001</v>
      </c>
      <c r="U2411" s="14">
        <v>63</v>
      </c>
      <c r="V2411" s="14" t="s">
        <v>17</v>
      </c>
      <c r="W2411" s="14" t="s">
        <v>17</v>
      </c>
      <c r="X2411" s="456">
        <v>0.254915</v>
      </c>
      <c r="Y2411" s="14">
        <v>76</v>
      </c>
      <c r="Z2411" s="455">
        <v>0.48831000000000002</v>
      </c>
      <c r="AA2411" s="14">
        <v>94</v>
      </c>
      <c r="AB2411" s="455">
        <v>0.57511000000000001</v>
      </c>
      <c r="AC2411" s="14">
        <v>105</v>
      </c>
      <c r="AD2411" s="143" t="s">
        <v>17</v>
      </c>
      <c r="AE2411" s="143" t="s">
        <v>17</v>
      </c>
    </row>
    <row r="2412" spans="1:31" ht="15">
      <c r="A2412" t="s">
        <v>143</v>
      </c>
      <c r="B2412" s="129" t="s">
        <v>261</v>
      </c>
      <c r="C2412" s="216">
        <v>41571</v>
      </c>
      <c r="D2412" s="216">
        <v>41807</v>
      </c>
      <c r="E2412" s="215">
        <v>2014</v>
      </c>
      <c r="F2412" s="215">
        <v>4</v>
      </c>
      <c r="G2412" s="215">
        <v>14</v>
      </c>
      <c r="H2412">
        <v>37.850808600000001</v>
      </c>
      <c r="I2412" s="319">
        <v>2.3618000000000001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74">
        <v>0.22005666666666668</v>
      </c>
      <c r="U2412" s="14">
        <v>63</v>
      </c>
      <c r="V2412" s="14" t="s">
        <v>17</v>
      </c>
      <c r="W2412" s="14" t="s">
        <v>17</v>
      </c>
      <c r="X2412" s="456">
        <v>0.29600499999999996</v>
      </c>
      <c r="Y2412" s="14">
        <v>76</v>
      </c>
      <c r="Z2412" s="455">
        <v>0.54102499999999998</v>
      </c>
      <c r="AA2412" s="14">
        <v>94</v>
      </c>
      <c r="AB2412" s="455">
        <v>0.56041999999999992</v>
      </c>
      <c r="AC2412" s="14">
        <v>105</v>
      </c>
      <c r="AD2412" s="143" t="s">
        <v>17</v>
      </c>
      <c r="AE2412" s="143" t="s">
        <v>17</v>
      </c>
    </row>
    <row r="2413" spans="1:31">
      <c r="A2413" s="129" t="s">
        <v>143</v>
      </c>
      <c r="B2413" s="129" t="s">
        <v>203</v>
      </c>
      <c r="C2413" s="217">
        <v>41933</v>
      </c>
      <c r="D2413" s="217">
        <v>42177</v>
      </c>
      <c r="E2413" s="178">
        <v>2015</v>
      </c>
      <c r="F2413" s="178">
        <v>1</v>
      </c>
      <c r="G2413" s="178">
        <v>1</v>
      </c>
      <c r="H2413">
        <v>21.281781174022854</v>
      </c>
      <c r="I2413" s="319">
        <v>2.1013000000000002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t="s">
        <v>17</v>
      </c>
      <c r="U2413" t="s">
        <v>17</v>
      </c>
      <c r="V2413" s="14" t="s">
        <v>17</v>
      </c>
      <c r="W2413" s="14" t="s">
        <v>17</v>
      </c>
      <c r="X2413" s="29">
        <v>0.36553999999999998</v>
      </c>
      <c r="Y2413" s="14">
        <v>79</v>
      </c>
      <c r="Z2413" s="14" t="s">
        <v>17</v>
      </c>
      <c r="AA2413" s="14" t="s">
        <v>17</v>
      </c>
      <c r="AB2413" s="14" t="s">
        <v>17</v>
      </c>
      <c r="AC2413" s="14" t="s">
        <v>17</v>
      </c>
      <c r="AD2413" s="14" t="s">
        <v>17</v>
      </c>
      <c r="AE2413" s="143" t="s">
        <v>17</v>
      </c>
    </row>
    <row r="2414" spans="1:31">
      <c r="A2414" t="s">
        <v>143</v>
      </c>
      <c r="B2414" s="129" t="s">
        <v>203</v>
      </c>
      <c r="C2414" s="217">
        <v>41933</v>
      </c>
      <c r="D2414" s="217">
        <v>42177</v>
      </c>
      <c r="E2414" s="178">
        <v>2015</v>
      </c>
      <c r="F2414" s="178">
        <v>1</v>
      </c>
      <c r="G2414" s="178">
        <v>2</v>
      </c>
      <c r="H2414">
        <v>12.360905597445326</v>
      </c>
      <c r="I2414" s="319">
        <v>2.0870000000000002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29">
        <v>0.32844499999999999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43" t="s">
        <v>17</v>
      </c>
    </row>
    <row r="2415" spans="1:31">
      <c r="A2415" s="129" t="s">
        <v>143</v>
      </c>
      <c r="B2415" s="129" t="s">
        <v>203</v>
      </c>
      <c r="C2415" s="217">
        <v>41933</v>
      </c>
      <c r="D2415" s="217">
        <v>42177</v>
      </c>
      <c r="E2415" s="178">
        <v>2015</v>
      </c>
      <c r="F2415" s="178">
        <v>1</v>
      </c>
      <c r="G2415" s="178">
        <v>3</v>
      </c>
      <c r="H2415">
        <v>40.422744124324844</v>
      </c>
      <c r="I2415" s="319">
        <v>2.0314000000000001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29">
        <v>0.31176000000000004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43" t="s">
        <v>17</v>
      </c>
    </row>
    <row r="2416" spans="1:31">
      <c r="A2416" t="s">
        <v>143</v>
      </c>
      <c r="B2416" s="129" t="s">
        <v>203</v>
      </c>
      <c r="C2416" s="217">
        <v>41933</v>
      </c>
      <c r="D2416" s="217">
        <v>42177</v>
      </c>
      <c r="E2416" s="178">
        <v>2015</v>
      </c>
      <c r="F2416" s="178">
        <v>1</v>
      </c>
      <c r="G2416" s="178">
        <v>4</v>
      </c>
      <c r="H2416">
        <v>26.827089094180394</v>
      </c>
      <c r="I2416" s="319">
        <v>2.0882000000000001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29">
        <v>0.321575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43" t="s">
        <v>17</v>
      </c>
    </row>
    <row r="2417" spans="1:31">
      <c r="A2417" s="129" t="s">
        <v>143</v>
      </c>
      <c r="B2417" s="129" t="s">
        <v>203</v>
      </c>
      <c r="C2417" s="217">
        <v>41933</v>
      </c>
      <c r="D2417" s="217">
        <v>42177</v>
      </c>
      <c r="E2417" s="178">
        <v>2015</v>
      </c>
      <c r="F2417" s="178">
        <v>1</v>
      </c>
      <c r="G2417" s="178">
        <v>5</v>
      </c>
      <c r="H2417">
        <v>50.874663865069223</v>
      </c>
      <c r="I2417" s="319">
        <v>2.1533000000000002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29">
        <v>0.38253500000000001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43" t="s">
        <v>17</v>
      </c>
    </row>
    <row r="2418" spans="1:31">
      <c r="A2418" t="s">
        <v>143</v>
      </c>
      <c r="B2418" s="129" t="s">
        <v>203</v>
      </c>
      <c r="C2418" s="217">
        <v>41933</v>
      </c>
      <c r="D2418" s="217">
        <v>42177</v>
      </c>
      <c r="E2418" s="178">
        <v>2015</v>
      </c>
      <c r="F2418" s="178">
        <v>1</v>
      </c>
      <c r="G2418" s="178">
        <v>6</v>
      </c>
      <c r="H2418">
        <v>50.007519237007784</v>
      </c>
      <c r="I2418" s="319">
        <v>2.2052999999999998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29">
        <v>0.47195500000000001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43" t="s">
        <v>17</v>
      </c>
    </row>
    <row r="2419" spans="1:31">
      <c r="A2419" s="129" t="s">
        <v>143</v>
      </c>
      <c r="B2419" s="129" t="s">
        <v>203</v>
      </c>
      <c r="C2419" s="217">
        <v>41933</v>
      </c>
      <c r="D2419" s="217">
        <v>42177</v>
      </c>
      <c r="E2419" s="178">
        <v>2015</v>
      </c>
      <c r="F2419" s="178">
        <v>1</v>
      </c>
      <c r="G2419" s="178">
        <v>7</v>
      </c>
      <c r="H2419">
        <v>39.302161020283926</v>
      </c>
      <c r="I2419" s="319">
        <v>2.3382999999999998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29">
        <v>0.35561999999999999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43" t="s">
        <v>17</v>
      </c>
    </row>
    <row r="2420" spans="1:31">
      <c r="A2420" t="s">
        <v>143</v>
      </c>
      <c r="B2420" s="129" t="s">
        <v>203</v>
      </c>
      <c r="C2420" s="217">
        <v>41933</v>
      </c>
      <c r="D2420" s="217">
        <v>42177</v>
      </c>
      <c r="E2420" s="178">
        <v>2015</v>
      </c>
      <c r="F2420" s="178">
        <v>1</v>
      </c>
      <c r="G2420" s="178">
        <v>8</v>
      </c>
      <c r="H2420">
        <v>36.332508560020486</v>
      </c>
      <c r="I2420" s="319">
        <v>2.3283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29">
        <v>0.34584500000000001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43" t="s">
        <v>17</v>
      </c>
    </row>
    <row r="2421" spans="1:31">
      <c r="A2421" s="129" t="s">
        <v>143</v>
      </c>
      <c r="B2421" s="129" t="s">
        <v>203</v>
      </c>
      <c r="C2421" s="217">
        <v>41933</v>
      </c>
      <c r="D2421" s="217">
        <v>42177</v>
      </c>
      <c r="E2421" s="178">
        <v>2015</v>
      </c>
      <c r="F2421" s="178">
        <v>1</v>
      </c>
      <c r="G2421" s="178">
        <v>9</v>
      </c>
      <c r="H2421">
        <v>49.640762964970818</v>
      </c>
      <c r="I2421" s="319">
        <v>2.1676000000000002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29">
        <v>0.32486000000000004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43" t="s">
        <v>17</v>
      </c>
    </row>
    <row r="2422" spans="1:31">
      <c r="A2422" t="s">
        <v>143</v>
      </c>
      <c r="B2422" s="129" t="s">
        <v>203</v>
      </c>
      <c r="C2422" s="217">
        <v>41933</v>
      </c>
      <c r="D2422" s="217">
        <v>42177</v>
      </c>
      <c r="E2422" s="178">
        <v>2015</v>
      </c>
      <c r="F2422" s="178">
        <v>1</v>
      </c>
      <c r="G2422" s="178">
        <v>10</v>
      </c>
      <c r="H2422">
        <v>47.742871597356945</v>
      </c>
      <c r="I2422" s="319">
        <v>1.9601999999999999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29">
        <v>0.32502999999999999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43" t="s">
        <v>17</v>
      </c>
    </row>
    <row r="2423" spans="1:31">
      <c r="A2423" s="129" t="s">
        <v>143</v>
      </c>
      <c r="B2423" s="129" t="s">
        <v>203</v>
      </c>
      <c r="C2423" s="217">
        <v>41933</v>
      </c>
      <c r="D2423" s="217">
        <v>42177</v>
      </c>
      <c r="E2423" s="178">
        <v>2015</v>
      </c>
      <c r="F2423" s="178">
        <v>1</v>
      </c>
      <c r="G2423" s="178">
        <v>11</v>
      </c>
      <c r="H2423">
        <v>43.069571311154036</v>
      </c>
      <c r="I2423" s="319">
        <v>2.093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29">
        <v>0.395175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43" t="s">
        <v>17</v>
      </c>
    </row>
    <row r="2424" spans="1:31">
      <c r="A2424" t="s">
        <v>143</v>
      </c>
      <c r="B2424" s="129" t="s">
        <v>203</v>
      </c>
      <c r="C2424" s="217">
        <v>41933</v>
      </c>
      <c r="D2424" s="217">
        <v>42177</v>
      </c>
      <c r="E2424" s="178">
        <v>2015</v>
      </c>
      <c r="F2424" s="178">
        <v>1</v>
      </c>
      <c r="G2424" s="178">
        <v>12</v>
      </c>
      <c r="H2424">
        <v>43.062968656123083</v>
      </c>
      <c r="I2424" s="319">
        <v>2.153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29">
        <v>0.27386500000000003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43" t="s">
        <v>17</v>
      </c>
    </row>
    <row r="2425" spans="1:31">
      <c r="A2425" s="129" t="s">
        <v>143</v>
      </c>
      <c r="B2425" s="129" t="s">
        <v>203</v>
      </c>
      <c r="C2425" s="217">
        <v>41933</v>
      </c>
      <c r="D2425" s="217">
        <v>42177</v>
      </c>
      <c r="E2425" s="178">
        <v>2015</v>
      </c>
      <c r="F2425" s="178">
        <v>1</v>
      </c>
      <c r="G2425" s="178">
        <v>13</v>
      </c>
      <c r="H2425">
        <v>34.369735692895745</v>
      </c>
      <c r="I2425" s="319">
        <v>2.2330000000000001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29">
        <v>0.33898499999999998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43" t="s">
        <v>17</v>
      </c>
    </row>
    <row r="2426" spans="1:31">
      <c r="A2426" t="s">
        <v>143</v>
      </c>
      <c r="B2426" s="129" t="s">
        <v>203</v>
      </c>
      <c r="C2426" s="217">
        <v>41933</v>
      </c>
      <c r="D2426" s="217">
        <v>42177</v>
      </c>
      <c r="E2426" s="178">
        <v>2015</v>
      </c>
      <c r="F2426" s="178">
        <v>1</v>
      </c>
      <c r="G2426" s="178">
        <v>14</v>
      </c>
      <c r="H2426">
        <v>47.731113399410873</v>
      </c>
      <c r="I2426" s="319">
        <v>1.9278999999999999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29">
        <v>0.34379000000000004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43" t="s">
        <v>17</v>
      </c>
    </row>
    <row r="2427" spans="1:31">
      <c r="A2427" s="129" t="s">
        <v>143</v>
      </c>
      <c r="B2427" s="129" t="s">
        <v>203</v>
      </c>
      <c r="C2427" s="217">
        <v>41933</v>
      </c>
      <c r="D2427" s="217">
        <v>42177</v>
      </c>
      <c r="E2427" s="178">
        <v>2015</v>
      </c>
      <c r="F2427" s="178">
        <v>2</v>
      </c>
      <c r="G2427" s="178">
        <v>1</v>
      </c>
      <c r="H2427">
        <v>22.884333371916838</v>
      </c>
      <c r="I2427" s="319">
        <v>1.9601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29">
        <v>0.34787000000000001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43" t="s">
        <v>17</v>
      </c>
    </row>
    <row r="2428" spans="1:31">
      <c r="A2428" t="s">
        <v>143</v>
      </c>
      <c r="B2428" s="129" t="s">
        <v>203</v>
      </c>
      <c r="C2428" s="217">
        <v>41933</v>
      </c>
      <c r="D2428" s="217">
        <v>42177</v>
      </c>
      <c r="E2428" s="178">
        <v>2015</v>
      </c>
      <c r="F2428" s="178">
        <v>2</v>
      </c>
      <c r="G2428" s="178">
        <v>2</v>
      </c>
      <c r="H2428">
        <v>24.693955315570332</v>
      </c>
      <c r="I2428" s="319">
        <v>1.8244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29">
        <v>0.57251000000000007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43" t="s">
        <v>17</v>
      </c>
    </row>
    <row r="2429" spans="1:31">
      <c r="A2429" s="129" t="s">
        <v>143</v>
      </c>
      <c r="B2429" s="129" t="s">
        <v>203</v>
      </c>
      <c r="C2429" s="217">
        <v>41933</v>
      </c>
      <c r="D2429" s="217">
        <v>42177</v>
      </c>
      <c r="E2429" s="178">
        <v>2015</v>
      </c>
      <c r="F2429" s="178">
        <v>2</v>
      </c>
      <c r="G2429" s="178">
        <v>3</v>
      </c>
      <c r="H2429">
        <v>37.147570816513877</v>
      </c>
      <c r="I2429" s="319">
        <v>1.9847999999999999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29">
        <v>0.48158000000000001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43" t="s">
        <v>17</v>
      </c>
    </row>
    <row r="2430" spans="1:31">
      <c r="A2430" t="s">
        <v>143</v>
      </c>
      <c r="B2430" s="129" t="s">
        <v>203</v>
      </c>
      <c r="C2430" s="217">
        <v>41933</v>
      </c>
      <c r="D2430" s="217">
        <v>42177</v>
      </c>
      <c r="E2430" s="178">
        <v>2015</v>
      </c>
      <c r="F2430" s="178">
        <v>2</v>
      </c>
      <c r="G2430" s="178">
        <v>4</v>
      </c>
      <c r="H2430">
        <v>34.68025932636116</v>
      </c>
      <c r="I2430" s="319">
        <v>1.8995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29">
        <v>0.42269000000000001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43" t="s">
        <v>17</v>
      </c>
    </row>
    <row r="2431" spans="1:31">
      <c r="A2431" s="129" t="s">
        <v>143</v>
      </c>
      <c r="B2431" s="129" t="s">
        <v>203</v>
      </c>
      <c r="C2431" s="217">
        <v>41933</v>
      </c>
      <c r="D2431" s="217">
        <v>42177</v>
      </c>
      <c r="E2431" s="178">
        <v>2015</v>
      </c>
      <c r="F2431" s="178">
        <v>2</v>
      </c>
      <c r="G2431" s="178">
        <v>5</v>
      </c>
      <c r="H2431">
        <v>38.795769774372936</v>
      </c>
      <c r="I2431" s="319">
        <v>2.0154999999999998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29">
        <v>0.48486499999999999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43" t="s">
        <v>17</v>
      </c>
    </row>
    <row r="2432" spans="1:31">
      <c r="A2432" t="s">
        <v>143</v>
      </c>
      <c r="B2432" s="129" t="s">
        <v>203</v>
      </c>
      <c r="C2432" s="217">
        <v>41933</v>
      </c>
      <c r="D2432" s="217">
        <v>42177</v>
      </c>
      <c r="E2432" s="178">
        <v>2015</v>
      </c>
      <c r="F2432" s="178">
        <v>2</v>
      </c>
      <c r="G2432" s="178">
        <v>6</v>
      </c>
      <c r="H2432">
        <v>37.219160565138729</v>
      </c>
      <c r="I2432" s="319">
        <v>2.2906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29">
        <v>0.430585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43" t="s">
        <v>17</v>
      </c>
    </row>
    <row r="2433" spans="1:31">
      <c r="A2433" s="129" t="s">
        <v>143</v>
      </c>
      <c r="B2433" s="129" t="s">
        <v>203</v>
      </c>
      <c r="C2433" s="217">
        <v>41933</v>
      </c>
      <c r="D2433" s="217">
        <v>42177</v>
      </c>
      <c r="E2433" s="178">
        <v>2015</v>
      </c>
      <c r="F2433" s="178">
        <v>2</v>
      </c>
      <c r="G2433" s="178">
        <v>7</v>
      </c>
      <c r="H2433">
        <v>33.505708786727652</v>
      </c>
      <c r="I2433" s="319">
        <v>2.2378999999999998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29">
        <v>0.56930000000000003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43" t="s">
        <v>17</v>
      </c>
    </row>
    <row r="2434" spans="1:31">
      <c r="A2434" t="s">
        <v>143</v>
      </c>
      <c r="B2434" s="129" t="s">
        <v>203</v>
      </c>
      <c r="C2434" s="217">
        <v>41933</v>
      </c>
      <c r="D2434" s="217">
        <v>42177</v>
      </c>
      <c r="E2434" s="178">
        <v>2015</v>
      </c>
      <c r="F2434" s="178">
        <v>2</v>
      </c>
      <c r="G2434" s="178">
        <v>8</v>
      </c>
      <c r="H2434">
        <v>14.000240068965075</v>
      </c>
      <c r="I2434" s="319">
        <v>2.2524000000000002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29">
        <v>0.50586500000000001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43" t="s">
        <v>17</v>
      </c>
    </row>
    <row r="2435" spans="1:31">
      <c r="A2435" s="129" t="s">
        <v>143</v>
      </c>
      <c r="B2435" s="129" t="s">
        <v>203</v>
      </c>
      <c r="C2435" s="217">
        <v>41933</v>
      </c>
      <c r="D2435" s="217">
        <v>42177</v>
      </c>
      <c r="E2435" s="178">
        <v>2015</v>
      </c>
      <c r="F2435" s="178">
        <v>2</v>
      </c>
      <c r="G2435" s="178">
        <v>9</v>
      </c>
      <c r="H2435">
        <v>42.940520847642588</v>
      </c>
      <c r="I2435" s="319">
        <v>2.1339999999999999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29">
        <v>0.50886999999999993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43" t="s">
        <v>17</v>
      </c>
    </row>
    <row r="2436" spans="1:31">
      <c r="A2436" t="s">
        <v>143</v>
      </c>
      <c r="B2436" s="129" t="s">
        <v>203</v>
      </c>
      <c r="C2436" s="217">
        <v>41933</v>
      </c>
      <c r="D2436" s="217">
        <v>42177</v>
      </c>
      <c r="E2436" s="178">
        <v>2015</v>
      </c>
      <c r="F2436" s="178">
        <v>2</v>
      </c>
      <c r="G2436" s="178">
        <v>10</v>
      </c>
      <c r="H2436">
        <v>44.138950278816566</v>
      </c>
      <c r="I2436" s="319">
        <v>2.1760999999999999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29">
        <v>0.51407999999999998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43" t="s">
        <v>17</v>
      </c>
    </row>
    <row r="2437" spans="1:31">
      <c r="A2437" s="129" t="s">
        <v>143</v>
      </c>
      <c r="B2437" s="129" t="s">
        <v>203</v>
      </c>
      <c r="C2437" s="217">
        <v>41933</v>
      </c>
      <c r="D2437" s="217">
        <v>42177</v>
      </c>
      <c r="E2437" s="178">
        <v>2015</v>
      </c>
      <c r="F2437" s="178">
        <v>2</v>
      </c>
      <c r="G2437" s="178">
        <v>11</v>
      </c>
      <c r="H2437">
        <v>46.242792249351623</v>
      </c>
      <c r="I2437" s="319">
        <v>2.0903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29">
        <v>0.431535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43" t="s">
        <v>17</v>
      </c>
    </row>
    <row r="2438" spans="1:31">
      <c r="A2438" t="s">
        <v>143</v>
      </c>
      <c r="B2438" s="129" t="s">
        <v>203</v>
      </c>
      <c r="C2438" s="217">
        <v>41933</v>
      </c>
      <c r="D2438" s="217">
        <v>42177</v>
      </c>
      <c r="E2438" s="178">
        <v>2015</v>
      </c>
      <c r="F2438" s="178">
        <v>2</v>
      </c>
      <c r="G2438" s="178">
        <v>12</v>
      </c>
      <c r="H2438">
        <v>38.716808956831549</v>
      </c>
      <c r="I2438" s="319">
        <v>2.1772999999999998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29">
        <v>0.50336500000000006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43" t="s">
        <v>17</v>
      </c>
    </row>
    <row r="2439" spans="1:31">
      <c r="A2439" s="129" t="s">
        <v>143</v>
      </c>
      <c r="B2439" s="129" t="s">
        <v>203</v>
      </c>
      <c r="C2439" s="217">
        <v>41933</v>
      </c>
      <c r="D2439" s="217">
        <v>42177</v>
      </c>
      <c r="E2439" s="178">
        <v>2015</v>
      </c>
      <c r="F2439" s="178">
        <v>2</v>
      </c>
      <c r="G2439" s="178">
        <v>13</v>
      </c>
      <c r="H2439">
        <v>32.77248794123053</v>
      </c>
      <c r="I2439" s="319">
        <v>2.2911999999999999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29">
        <v>0.47516000000000003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43" t="s">
        <v>17</v>
      </c>
    </row>
    <row r="2440" spans="1:31">
      <c r="A2440" t="s">
        <v>143</v>
      </c>
      <c r="B2440" s="129" t="s">
        <v>203</v>
      </c>
      <c r="C2440" s="217">
        <v>41933</v>
      </c>
      <c r="D2440" s="217">
        <v>42177</v>
      </c>
      <c r="E2440" s="178">
        <v>2015</v>
      </c>
      <c r="F2440" s="178">
        <v>2</v>
      </c>
      <c r="G2440" s="178">
        <v>14</v>
      </c>
      <c r="H2440">
        <v>38.822730775675602</v>
      </c>
      <c r="I2440" s="319">
        <v>2.1675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29">
        <v>0.48257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43" t="s">
        <v>17</v>
      </c>
    </row>
    <row r="2441" spans="1:31">
      <c r="A2441" s="129" t="s">
        <v>143</v>
      </c>
      <c r="B2441" s="129" t="s">
        <v>203</v>
      </c>
      <c r="C2441" s="217">
        <v>41933</v>
      </c>
      <c r="D2441" s="217">
        <v>42177</v>
      </c>
      <c r="E2441" s="178">
        <v>2015</v>
      </c>
      <c r="F2441" s="178">
        <v>3</v>
      </c>
      <c r="G2441" s="178">
        <v>1</v>
      </c>
      <c r="H2441">
        <v>14.619183710511489</v>
      </c>
      <c r="I2441" s="319">
        <v>1.9814000000000001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29">
        <v>0.51489499999999999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43" t="s">
        <v>17</v>
      </c>
    </row>
    <row r="2442" spans="1:31">
      <c r="A2442" t="s">
        <v>143</v>
      </c>
      <c r="B2442" s="129" t="s">
        <v>203</v>
      </c>
      <c r="C2442" s="217">
        <v>41933</v>
      </c>
      <c r="D2442" s="217">
        <v>42177</v>
      </c>
      <c r="E2442" s="178">
        <v>2015</v>
      </c>
      <c r="F2442" s="178">
        <v>3</v>
      </c>
      <c r="G2442" s="178">
        <v>2</v>
      </c>
      <c r="H2442">
        <v>35.148294632424737</v>
      </c>
      <c r="I2442" s="319">
        <v>1.9080999999999999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29">
        <v>0.48562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43" t="s">
        <v>17</v>
      </c>
    </row>
    <row r="2443" spans="1:31">
      <c r="A2443" s="129" t="s">
        <v>143</v>
      </c>
      <c r="B2443" s="129" t="s">
        <v>203</v>
      </c>
      <c r="C2443" s="217">
        <v>41933</v>
      </c>
      <c r="D2443" s="217">
        <v>42177</v>
      </c>
      <c r="E2443" s="178">
        <v>2015</v>
      </c>
      <c r="F2443" s="178">
        <v>3</v>
      </c>
      <c r="G2443" s="178">
        <v>3</v>
      </c>
      <c r="H2443">
        <v>37.239764390706078</v>
      </c>
      <c r="I2443" s="319">
        <v>1.9875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29">
        <v>0.47294000000000003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43" t="s">
        <v>17</v>
      </c>
    </row>
    <row r="2444" spans="1:31">
      <c r="A2444" t="s">
        <v>143</v>
      </c>
      <c r="B2444" s="129" t="s">
        <v>203</v>
      </c>
      <c r="C2444" s="217">
        <v>41933</v>
      </c>
      <c r="D2444" s="217">
        <v>42177</v>
      </c>
      <c r="E2444" s="178">
        <v>2015</v>
      </c>
      <c r="F2444" s="178">
        <v>3</v>
      </c>
      <c r="G2444" s="178">
        <v>4</v>
      </c>
      <c r="H2444">
        <v>29.930979782090429</v>
      </c>
      <c r="I2444" s="319">
        <v>2.1248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29">
        <v>0.52957999999999994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43" t="s">
        <v>17</v>
      </c>
    </row>
    <row r="2445" spans="1:31">
      <c r="A2445" s="129" t="s">
        <v>143</v>
      </c>
      <c r="B2445" s="129" t="s">
        <v>203</v>
      </c>
      <c r="C2445" s="217">
        <v>41933</v>
      </c>
      <c r="D2445" s="217">
        <v>42177</v>
      </c>
      <c r="E2445" s="178">
        <v>2015</v>
      </c>
      <c r="F2445" s="178">
        <v>3</v>
      </c>
      <c r="G2445" s="178">
        <v>5</v>
      </c>
      <c r="H2445">
        <v>38.260388873225601</v>
      </c>
      <c r="I2445" s="319">
        <v>2.3026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29">
        <v>0.41382000000000002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43" t="s">
        <v>17</v>
      </c>
    </row>
    <row r="2446" spans="1:31">
      <c r="A2446" t="s">
        <v>143</v>
      </c>
      <c r="B2446" s="129" t="s">
        <v>203</v>
      </c>
      <c r="C2446" s="217">
        <v>41933</v>
      </c>
      <c r="D2446" s="217">
        <v>42177</v>
      </c>
      <c r="E2446" s="178">
        <v>2015</v>
      </c>
      <c r="F2446" s="178">
        <v>3</v>
      </c>
      <c r="G2446" s="178">
        <v>6</v>
      </c>
      <c r="H2446">
        <v>38.666561524568905</v>
      </c>
      <c r="I2446" s="319">
        <v>2.3347000000000002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29">
        <v>0.31306999999999996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43" t="s">
        <v>17</v>
      </c>
    </row>
    <row r="2447" spans="1:31">
      <c r="A2447" s="129" t="s">
        <v>143</v>
      </c>
      <c r="B2447" s="129" t="s">
        <v>203</v>
      </c>
      <c r="C2447" s="217">
        <v>41933</v>
      </c>
      <c r="D2447" s="217">
        <v>42177</v>
      </c>
      <c r="E2447" s="178">
        <v>2015</v>
      </c>
      <c r="F2447" s="178">
        <v>3</v>
      </c>
      <c r="G2447" s="178">
        <v>7</v>
      </c>
      <c r="H2447">
        <v>38.017880148690516</v>
      </c>
      <c r="I2447" s="319">
        <v>2.3921000000000001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29">
        <v>0.49685999999999997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43" t="s">
        <v>17</v>
      </c>
    </row>
    <row r="2448" spans="1:31">
      <c r="A2448" t="s">
        <v>143</v>
      </c>
      <c r="B2448" s="129" t="s">
        <v>203</v>
      </c>
      <c r="C2448" s="217">
        <v>41933</v>
      </c>
      <c r="D2448" s="217">
        <v>42177</v>
      </c>
      <c r="E2448" s="178">
        <v>2015</v>
      </c>
      <c r="F2448" s="178">
        <v>3</v>
      </c>
      <c r="G2448" s="178">
        <v>8</v>
      </c>
      <c r="H2448">
        <v>30.476272548898876</v>
      </c>
      <c r="I2448" s="319">
        <v>2.403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29">
        <v>0.42585000000000001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43" t="s">
        <v>17</v>
      </c>
    </row>
    <row r="2449" spans="1:31">
      <c r="A2449" s="129" t="s">
        <v>143</v>
      </c>
      <c r="B2449" s="129" t="s">
        <v>203</v>
      </c>
      <c r="C2449" s="217">
        <v>41933</v>
      </c>
      <c r="D2449" s="217">
        <v>42177</v>
      </c>
      <c r="E2449" s="178">
        <v>2015</v>
      </c>
      <c r="F2449" s="178">
        <v>3</v>
      </c>
      <c r="G2449" s="178">
        <v>9</v>
      </c>
      <c r="H2449">
        <v>59.246514365411777</v>
      </c>
      <c r="I2449" s="319">
        <v>2.2553000000000001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29">
        <v>0.43845000000000001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43" t="s">
        <v>17</v>
      </c>
    </row>
    <row r="2450" spans="1:31">
      <c r="A2450" t="s">
        <v>143</v>
      </c>
      <c r="B2450" s="129" t="s">
        <v>203</v>
      </c>
      <c r="C2450" s="217">
        <v>41933</v>
      </c>
      <c r="D2450" s="217">
        <v>42177</v>
      </c>
      <c r="E2450" s="178">
        <v>2015</v>
      </c>
      <c r="F2450" s="178">
        <v>3</v>
      </c>
      <c r="G2450" s="178">
        <v>10</v>
      </c>
      <c r="H2450">
        <v>41.84519372913438</v>
      </c>
      <c r="I2450" s="319">
        <v>2.2157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29">
        <v>0.42830499999999999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43" t="s">
        <v>17</v>
      </c>
    </row>
    <row r="2451" spans="1:31">
      <c r="A2451" s="129" t="s">
        <v>143</v>
      </c>
      <c r="B2451" s="129" t="s">
        <v>203</v>
      </c>
      <c r="C2451" s="217">
        <v>41933</v>
      </c>
      <c r="D2451" s="217">
        <v>42177</v>
      </c>
      <c r="E2451" s="178">
        <v>2015</v>
      </c>
      <c r="F2451" s="178">
        <v>3</v>
      </c>
      <c r="G2451" s="178">
        <v>11</v>
      </c>
      <c r="H2451">
        <v>41.946842762216889</v>
      </c>
      <c r="I2451" s="319">
        <v>2.3268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29">
        <v>0.44154499999999997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43" t="s">
        <v>17</v>
      </c>
    </row>
    <row r="2452" spans="1:31">
      <c r="A2452" t="s">
        <v>143</v>
      </c>
      <c r="B2452" s="129" t="s">
        <v>203</v>
      </c>
      <c r="C2452" s="217">
        <v>41933</v>
      </c>
      <c r="D2452" s="217">
        <v>42177</v>
      </c>
      <c r="E2452" s="178">
        <v>2015</v>
      </c>
      <c r="F2452" s="178">
        <v>3</v>
      </c>
      <c r="G2452" s="178">
        <v>12</v>
      </c>
      <c r="H2452">
        <v>44.23168303021788</v>
      </c>
      <c r="I2452" s="319">
        <v>2.1606999999999998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29">
        <v>0.541045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43" t="s">
        <v>17</v>
      </c>
    </row>
    <row r="2453" spans="1:31">
      <c r="A2453" s="129" t="s">
        <v>143</v>
      </c>
      <c r="B2453" s="129" t="s">
        <v>203</v>
      </c>
      <c r="C2453" s="217">
        <v>41933</v>
      </c>
      <c r="D2453" s="217">
        <v>42177</v>
      </c>
      <c r="E2453" s="178">
        <v>2015</v>
      </c>
      <c r="F2453" s="178">
        <v>3</v>
      </c>
      <c r="G2453" s="178">
        <v>13</v>
      </c>
      <c r="H2453">
        <v>31.307453280999155</v>
      </c>
      <c r="I2453" s="319">
        <v>2.3711000000000002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29">
        <v>0.43986500000000001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43" t="s">
        <v>17</v>
      </c>
    </row>
    <row r="2454" spans="1:31">
      <c r="A2454" t="s">
        <v>143</v>
      </c>
      <c r="B2454" s="129" t="s">
        <v>203</v>
      </c>
      <c r="C2454" s="217">
        <v>41933</v>
      </c>
      <c r="D2454" s="217">
        <v>42177</v>
      </c>
      <c r="E2454" s="178">
        <v>2015</v>
      </c>
      <c r="F2454" s="178">
        <v>3</v>
      </c>
      <c r="G2454" s="178">
        <v>14</v>
      </c>
      <c r="H2454">
        <v>29.375412641761248</v>
      </c>
      <c r="I2454" s="319">
        <v>2.1116999999999999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29">
        <v>0.48238999999999999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43" t="s">
        <v>17</v>
      </c>
    </row>
    <row r="2455" spans="1:31">
      <c r="A2455" s="129" t="s">
        <v>143</v>
      </c>
      <c r="B2455" s="129" t="s">
        <v>203</v>
      </c>
      <c r="C2455" s="217">
        <v>41933</v>
      </c>
      <c r="D2455" s="217">
        <v>42177</v>
      </c>
      <c r="E2455" s="178">
        <v>2015</v>
      </c>
      <c r="F2455" s="178">
        <v>4</v>
      </c>
      <c r="G2455" s="178">
        <v>1</v>
      </c>
      <c r="H2455">
        <v>26.789092984321805</v>
      </c>
      <c r="I2455" s="319">
        <v>1.9313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29">
        <v>0.41866000000000003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43" t="s">
        <v>17</v>
      </c>
    </row>
    <row r="2456" spans="1:31">
      <c r="A2456" t="s">
        <v>143</v>
      </c>
      <c r="B2456" s="129" t="s">
        <v>203</v>
      </c>
      <c r="C2456" s="217">
        <v>41933</v>
      </c>
      <c r="D2456" s="217">
        <v>42177</v>
      </c>
      <c r="E2456" s="178">
        <v>2015</v>
      </c>
      <c r="F2456" s="178">
        <v>4</v>
      </c>
      <c r="G2456" s="178">
        <v>2</v>
      </c>
      <c r="H2456">
        <v>41.856019711088962</v>
      </c>
      <c r="I2456" s="319">
        <v>1.9527000000000001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29">
        <v>0.38112499999999999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43" t="s">
        <v>17</v>
      </c>
    </row>
    <row r="2457" spans="1:31">
      <c r="A2457" s="129" t="s">
        <v>143</v>
      </c>
      <c r="B2457" s="129" t="s">
        <v>203</v>
      </c>
      <c r="C2457" s="217">
        <v>41933</v>
      </c>
      <c r="D2457" s="217">
        <v>42177</v>
      </c>
      <c r="E2457" s="178">
        <v>2015</v>
      </c>
      <c r="F2457" s="178">
        <v>4</v>
      </c>
      <c r="G2457" s="178">
        <v>3</v>
      </c>
      <c r="H2457">
        <v>21.903700162295273</v>
      </c>
      <c r="I2457" s="319">
        <v>2.0552000000000001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29">
        <v>0.38490999999999997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43" t="s">
        <v>17</v>
      </c>
    </row>
    <row r="2458" spans="1:31">
      <c r="A2458" t="s">
        <v>143</v>
      </c>
      <c r="B2458" s="129" t="s">
        <v>203</v>
      </c>
      <c r="C2458" s="217">
        <v>41933</v>
      </c>
      <c r="D2458" s="217">
        <v>42177</v>
      </c>
      <c r="E2458" s="178">
        <v>2015</v>
      </c>
      <c r="F2458" s="178">
        <v>4</v>
      </c>
      <c r="G2458" s="178">
        <v>4</v>
      </c>
      <c r="H2458">
        <v>39.642862785050475</v>
      </c>
      <c r="I2458" s="319">
        <v>1.9116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29">
        <v>0.37452000000000002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43" t="s">
        <v>17</v>
      </c>
    </row>
    <row r="2459" spans="1:31">
      <c r="A2459" s="129" t="s">
        <v>143</v>
      </c>
      <c r="B2459" s="129" t="s">
        <v>203</v>
      </c>
      <c r="C2459" s="217">
        <v>41933</v>
      </c>
      <c r="D2459" s="217">
        <v>42177</v>
      </c>
      <c r="E2459" s="178">
        <v>2015</v>
      </c>
      <c r="F2459" s="178">
        <v>4</v>
      </c>
      <c r="G2459" s="178">
        <v>5</v>
      </c>
      <c r="H2459">
        <v>28.600021893176095</v>
      </c>
      <c r="I2459" s="319">
        <v>2.1084000000000001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29">
        <v>0.27901500000000001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43" t="s">
        <v>17</v>
      </c>
    </row>
    <row r="2460" spans="1:31">
      <c r="A2460" t="s">
        <v>143</v>
      </c>
      <c r="B2460" s="129" t="s">
        <v>203</v>
      </c>
      <c r="C2460" s="217">
        <v>41933</v>
      </c>
      <c r="D2460" s="217">
        <v>42177</v>
      </c>
      <c r="E2460" s="178">
        <v>2015</v>
      </c>
      <c r="F2460" s="178">
        <v>4</v>
      </c>
      <c r="G2460" s="178">
        <v>6</v>
      </c>
      <c r="H2460">
        <v>47.062293497183994</v>
      </c>
      <c r="I2460" s="319">
        <v>2.1913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29">
        <v>0.41004000000000002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43" t="s">
        <v>17</v>
      </c>
    </row>
    <row r="2461" spans="1:31">
      <c r="A2461" s="129" t="s">
        <v>143</v>
      </c>
      <c r="B2461" s="129" t="s">
        <v>203</v>
      </c>
      <c r="C2461" s="217">
        <v>41933</v>
      </c>
      <c r="D2461" s="217">
        <v>42177</v>
      </c>
      <c r="E2461" s="178">
        <v>2015</v>
      </c>
      <c r="F2461" s="178">
        <v>4</v>
      </c>
      <c r="G2461" s="178">
        <v>7</v>
      </c>
      <c r="H2461">
        <v>49.551264740154274</v>
      </c>
      <c r="I2461" s="319">
        <v>2.2599999999999998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29">
        <v>0.39947500000000002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43" t="s">
        <v>17</v>
      </c>
    </row>
    <row r="2462" spans="1:31">
      <c r="A2462" t="s">
        <v>143</v>
      </c>
      <c r="B2462" s="129" t="s">
        <v>203</v>
      </c>
      <c r="C2462" s="217">
        <v>41933</v>
      </c>
      <c r="D2462" s="217">
        <v>42177</v>
      </c>
      <c r="E2462" s="178">
        <v>2015</v>
      </c>
      <c r="F2462" s="178">
        <v>4</v>
      </c>
      <c r="G2462" s="178">
        <v>8</v>
      </c>
      <c r="H2462">
        <v>40.665396764640505</v>
      </c>
      <c r="I2462" s="319">
        <v>2.1880999999999999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29">
        <v>0.53876499999999994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43" t="s">
        <v>17</v>
      </c>
    </row>
    <row r="2463" spans="1:31">
      <c r="A2463" s="129" t="s">
        <v>143</v>
      </c>
      <c r="B2463" s="129" t="s">
        <v>203</v>
      </c>
      <c r="C2463" s="217">
        <v>41933</v>
      </c>
      <c r="D2463" s="217">
        <v>42177</v>
      </c>
      <c r="E2463" s="178">
        <v>2015</v>
      </c>
      <c r="F2463" s="178">
        <v>4</v>
      </c>
      <c r="G2463" s="178">
        <v>9</v>
      </c>
      <c r="H2463">
        <v>44.770150903185325</v>
      </c>
      <c r="I2463" s="319">
        <v>2.0804999999999998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29">
        <v>0.39631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43" t="s">
        <v>17</v>
      </c>
    </row>
    <row r="2464" spans="1:31">
      <c r="A2464" t="s">
        <v>143</v>
      </c>
      <c r="B2464" s="129" t="s">
        <v>203</v>
      </c>
      <c r="C2464" s="217">
        <v>41933</v>
      </c>
      <c r="D2464" s="217">
        <v>42177</v>
      </c>
      <c r="E2464" s="178">
        <v>2015</v>
      </c>
      <c r="F2464" s="178">
        <v>4</v>
      </c>
      <c r="G2464" s="178">
        <v>10</v>
      </c>
      <c r="H2464">
        <v>49.589681743002885</v>
      </c>
      <c r="I2464" s="319">
        <v>2.1473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29">
        <v>0.37811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43" t="s">
        <v>17</v>
      </c>
    </row>
    <row r="2465" spans="1:31">
      <c r="A2465" s="129" t="s">
        <v>143</v>
      </c>
      <c r="B2465" s="129" t="s">
        <v>203</v>
      </c>
      <c r="C2465" s="217">
        <v>41933</v>
      </c>
      <c r="D2465" s="217">
        <v>42177</v>
      </c>
      <c r="E2465" s="178">
        <v>2015</v>
      </c>
      <c r="F2465" s="178">
        <v>4</v>
      </c>
      <c r="G2465" s="178">
        <v>11</v>
      </c>
      <c r="H2465">
        <v>54.648148075156314</v>
      </c>
      <c r="I2465" s="319">
        <v>2.0093000000000001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29">
        <v>0.44201999999999997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43" t="s">
        <v>17</v>
      </c>
    </row>
    <row r="2466" spans="1:31">
      <c r="A2466" t="s">
        <v>143</v>
      </c>
      <c r="B2466" s="129" t="s">
        <v>203</v>
      </c>
      <c r="C2466" s="217">
        <v>41933</v>
      </c>
      <c r="D2466" s="217">
        <v>42177</v>
      </c>
      <c r="E2466" s="178">
        <v>2015</v>
      </c>
      <c r="F2466" s="178">
        <v>4</v>
      </c>
      <c r="G2466" s="178">
        <v>12</v>
      </c>
      <c r="H2466">
        <v>51.950823623059868</v>
      </c>
      <c r="I2466" s="319">
        <v>2.1526000000000001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29">
        <v>0.382965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43" t="s">
        <v>17</v>
      </c>
    </row>
    <row r="2467" spans="1:31">
      <c r="A2467" s="129" t="s">
        <v>143</v>
      </c>
      <c r="B2467" s="129" t="s">
        <v>203</v>
      </c>
      <c r="C2467" s="217">
        <v>41933</v>
      </c>
      <c r="D2467" s="217">
        <v>42177</v>
      </c>
      <c r="E2467" s="178">
        <v>2015</v>
      </c>
      <c r="F2467" s="178">
        <v>4</v>
      </c>
      <c r="G2467" s="178">
        <v>13</v>
      </c>
      <c r="H2467">
        <v>43.459638245034711</v>
      </c>
      <c r="I2467" s="319">
        <v>2.2888000000000002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29">
        <v>0.40978500000000001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43" t="s">
        <v>17</v>
      </c>
    </row>
    <row r="2468" spans="1:31">
      <c r="A2468" t="s">
        <v>143</v>
      </c>
      <c r="B2468" s="129" t="s">
        <v>203</v>
      </c>
      <c r="C2468" s="217">
        <v>41933</v>
      </c>
      <c r="D2468" s="217">
        <v>42177</v>
      </c>
      <c r="E2468" s="178">
        <v>2015</v>
      </c>
      <c r="F2468" s="178">
        <v>4</v>
      </c>
      <c r="G2468" s="178">
        <v>14</v>
      </c>
      <c r="H2468">
        <v>56.00161600861675</v>
      </c>
      <c r="I2468" s="319">
        <v>2.056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29">
        <v>0.44930000000000003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43" t="s">
        <v>17</v>
      </c>
    </row>
    <row r="2469" spans="1:31" s="289" customFormat="1">
      <c r="A2469" s="287" t="s">
        <v>143</v>
      </c>
      <c r="B2469" s="287" t="s">
        <v>203</v>
      </c>
      <c r="C2469" s="288">
        <v>42297</v>
      </c>
      <c r="D2469" s="292">
        <v>42532</v>
      </c>
      <c r="E2469" s="289">
        <v>2016</v>
      </c>
      <c r="F2469" s="289">
        <v>1</v>
      </c>
      <c r="G2469" s="289">
        <v>1</v>
      </c>
      <c r="H2469">
        <v>31.487657142857138</v>
      </c>
      <c r="I2469" s="319">
        <v>1.9337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351">
        <v>0.33657500000000001</v>
      </c>
      <c r="W2469" s="14">
        <v>75</v>
      </c>
      <c r="X2469" s="457">
        <v>0.46285500000000002</v>
      </c>
      <c r="Y2469" s="136">
        <v>100</v>
      </c>
      <c r="Z2469" s="458">
        <v>0.38959500000000002</v>
      </c>
      <c r="AA2469" s="136">
        <v>105</v>
      </c>
      <c r="AB2469" s="458">
        <v>0.52462000000000009</v>
      </c>
      <c r="AC2469" s="136">
        <v>119</v>
      </c>
      <c r="AD2469" s="458">
        <v>0.47814499999999999</v>
      </c>
      <c r="AE2469" s="136">
        <v>126</v>
      </c>
    </row>
    <row r="2470" spans="1:31" s="289" customFormat="1">
      <c r="A2470" s="289" t="s">
        <v>143</v>
      </c>
      <c r="B2470" s="287" t="s">
        <v>203</v>
      </c>
      <c r="C2470" s="288">
        <v>42297</v>
      </c>
      <c r="D2470" s="292">
        <v>42532</v>
      </c>
      <c r="E2470" s="289">
        <v>2016</v>
      </c>
      <c r="F2470" s="289">
        <v>1</v>
      </c>
      <c r="G2470" s="289">
        <v>2</v>
      </c>
      <c r="H2470">
        <v>11.346342857142858</v>
      </c>
      <c r="I2470" s="319">
        <v>1.9053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352">
        <v>0.22189999999999999</v>
      </c>
      <c r="W2470" s="14">
        <v>75</v>
      </c>
      <c r="X2470" s="457">
        <v>0.26217499999999999</v>
      </c>
      <c r="Y2470" s="136">
        <v>100</v>
      </c>
      <c r="Z2470" s="459">
        <v>0.231625</v>
      </c>
      <c r="AA2470" s="136">
        <v>105</v>
      </c>
      <c r="AB2470" s="459">
        <v>0.39744499999999999</v>
      </c>
      <c r="AC2470" s="136">
        <v>119</v>
      </c>
      <c r="AD2470" s="459">
        <v>0.21678</v>
      </c>
      <c r="AE2470" s="136">
        <v>126</v>
      </c>
    </row>
    <row r="2471" spans="1:31" s="289" customFormat="1">
      <c r="A2471" s="287" t="s">
        <v>143</v>
      </c>
      <c r="B2471" s="287" t="s">
        <v>203</v>
      </c>
      <c r="C2471" s="288">
        <v>42297</v>
      </c>
      <c r="D2471" s="292">
        <v>42532</v>
      </c>
      <c r="E2471" s="289">
        <v>2016</v>
      </c>
      <c r="F2471" s="289">
        <v>1</v>
      </c>
      <c r="G2471" s="289">
        <v>3</v>
      </c>
      <c r="H2471">
        <v>48.289371428571428</v>
      </c>
      <c r="I2471" s="319">
        <v>1.8872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352">
        <v>0.39427000000000001</v>
      </c>
      <c r="W2471" s="14">
        <v>75</v>
      </c>
      <c r="X2471" s="457">
        <v>0.540995</v>
      </c>
      <c r="Y2471" s="136">
        <v>100</v>
      </c>
      <c r="Z2471" s="459">
        <v>0.50911000000000006</v>
      </c>
      <c r="AA2471" s="136">
        <v>105</v>
      </c>
      <c r="AB2471" s="459">
        <v>0.35392999999999997</v>
      </c>
      <c r="AC2471" s="136">
        <v>119</v>
      </c>
      <c r="AD2471" s="459">
        <v>0.36065000000000003</v>
      </c>
      <c r="AE2471" s="136">
        <v>126</v>
      </c>
    </row>
    <row r="2472" spans="1:31" s="289" customFormat="1">
      <c r="A2472" s="287" t="s">
        <v>143</v>
      </c>
      <c r="B2472" s="287" t="s">
        <v>203</v>
      </c>
      <c r="C2472" s="288">
        <v>42297</v>
      </c>
      <c r="D2472" s="292">
        <v>42532</v>
      </c>
      <c r="E2472" s="289">
        <v>2016</v>
      </c>
      <c r="F2472" s="289">
        <v>1</v>
      </c>
      <c r="G2472" s="289">
        <v>4</v>
      </c>
      <c r="H2472">
        <v>41.900571428571425</v>
      </c>
      <c r="I2472" s="319">
        <v>1.7101999999999999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352">
        <v>0.38005500000000003</v>
      </c>
      <c r="W2472" s="14">
        <v>75</v>
      </c>
      <c r="X2472" s="457">
        <v>0.51697666666666675</v>
      </c>
      <c r="Y2472" s="136">
        <v>100</v>
      </c>
      <c r="Z2472" s="459">
        <v>0.50462000000000007</v>
      </c>
      <c r="AA2472" s="136">
        <v>105</v>
      </c>
      <c r="AB2472" s="459">
        <v>0.36668666666666666</v>
      </c>
      <c r="AC2472" s="136">
        <v>119</v>
      </c>
      <c r="AD2472" s="459">
        <v>0.37588500000000002</v>
      </c>
      <c r="AE2472" s="136">
        <v>126</v>
      </c>
    </row>
    <row r="2473" spans="1:31" s="289" customFormat="1">
      <c r="A2473" s="289" t="s">
        <v>143</v>
      </c>
      <c r="B2473" s="287" t="s">
        <v>203</v>
      </c>
      <c r="C2473" s="288">
        <v>42297</v>
      </c>
      <c r="D2473" s="292">
        <v>42532</v>
      </c>
      <c r="E2473" s="289">
        <v>2016</v>
      </c>
      <c r="F2473" s="289">
        <v>1</v>
      </c>
      <c r="G2473" s="289">
        <v>5</v>
      </c>
      <c r="H2473">
        <v>68.84554285714286</v>
      </c>
      <c r="I2473" s="319">
        <v>1.7819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352">
        <v>0.403335</v>
      </c>
      <c r="W2473" s="14">
        <v>75</v>
      </c>
      <c r="X2473" s="457">
        <v>0.67834499999999998</v>
      </c>
      <c r="Y2473" s="136">
        <v>100</v>
      </c>
      <c r="Z2473" s="459">
        <v>0.65267500000000001</v>
      </c>
      <c r="AA2473" s="136">
        <v>105</v>
      </c>
      <c r="AB2473" s="459">
        <v>0.63278499999999993</v>
      </c>
      <c r="AC2473" s="136">
        <v>119</v>
      </c>
      <c r="AD2473" s="459">
        <v>0.57611499999999993</v>
      </c>
      <c r="AE2473" s="136">
        <v>126</v>
      </c>
    </row>
    <row r="2474" spans="1:31" s="289" customFormat="1">
      <c r="A2474" s="287" t="s">
        <v>143</v>
      </c>
      <c r="B2474" s="287" t="s">
        <v>203</v>
      </c>
      <c r="C2474" s="288">
        <v>42297</v>
      </c>
      <c r="D2474" s="292">
        <v>42532</v>
      </c>
      <c r="E2474" s="289">
        <v>2016</v>
      </c>
      <c r="F2474" s="289">
        <v>1</v>
      </c>
      <c r="G2474" s="289">
        <v>6</v>
      </c>
      <c r="H2474">
        <v>68.22325714285715</v>
      </c>
      <c r="I2474" s="319">
        <v>2.109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352">
        <v>0.38500500000000004</v>
      </c>
      <c r="W2474" s="14">
        <v>75</v>
      </c>
      <c r="X2474" s="457">
        <v>0.68274999999999997</v>
      </c>
      <c r="Y2474" s="136">
        <v>100</v>
      </c>
      <c r="Z2474" s="459">
        <v>0.69674000000000003</v>
      </c>
      <c r="AA2474" s="136">
        <v>105</v>
      </c>
      <c r="AB2474" s="459">
        <v>0.59006000000000003</v>
      </c>
      <c r="AC2474" s="136">
        <v>119</v>
      </c>
      <c r="AD2474" s="459">
        <v>0.62358000000000002</v>
      </c>
      <c r="AE2474" s="136">
        <v>126</v>
      </c>
    </row>
    <row r="2475" spans="1:31" s="289" customFormat="1">
      <c r="A2475" s="287" t="s">
        <v>143</v>
      </c>
      <c r="B2475" s="287" t="s">
        <v>203</v>
      </c>
      <c r="C2475" s="288">
        <v>42297</v>
      </c>
      <c r="D2475" s="292">
        <v>42532</v>
      </c>
      <c r="E2475" s="289">
        <v>2016</v>
      </c>
      <c r="F2475" s="289">
        <v>1</v>
      </c>
      <c r="G2475" s="289">
        <v>7</v>
      </c>
      <c r="H2475">
        <v>78.11760000000001</v>
      </c>
      <c r="I2475" s="319">
        <v>2.2547999999999999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352">
        <v>0.40368000000000004</v>
      </c>
      <c r="W2475" s="14">
        <v>75</v>
      </c>
      <c r="X2475" s="457">
        <v>0.720275</v>
      </c>
      <c r="Y2475" s="136">
        <v>100</v>
      </c>
      <c r="Z2475" s="459">
        <v>0.73103000000000007</v>
      </c>
      <c r="AA2475" s="136">
        <v>105</v>
      </c>
      <c r="AB2475" s="459">
        <v>0.65476000000000001</v>
      </c>
      <c r="AC2475" s="136">
        <v>119</v>
      </c>
      <c r="AD2475" s="459">
        <v>0.62274999999999991</v>
      </c>
      <c r="AE2475" s="136">
        <v>126</v>
      </c>
    </row>
    <row r="2476" spans="1:31" s="289" customFormat="1">
      <c r="A2476" s="289" t="s">
        <v>143</v>
      </c>
      <c r="B2476" s="287" t="s">
        <v>203</v>
      </c>
      <c r="C2476" s="288">
        <v>42297</v>
      </c>
      <c r="D2476" s="292">
        <v>42532</v>
      </c>
      <c r="E2476" s="289">
        <v>2016</v>
      </c>
      <c r="F2476" s="289">
        <v>1</v>
      </c>
      <c r="G2476" s="289">
        <v>8</v>
      </c>
      <c r="H2476">
        <v>38.892857142857146</v>
      </c>
      <c r="I2476" s="319">
        <v>2.2553999999999998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352">
        <v>0.31042499999999995</v>
      </c>
      <c r="W2476" s="14">
        <v>75</v>
      </c>
      <c r="X2476" s="457">
        <v>0.43506499999999998</v>
      </c>
      <c r="Y2476" s="136">
        <v>100</v>
      </c>
      <c r="Z2476" s="459">
        <v>0.43907499999999999</v>
      </c>
      <c r="AA2476" s="136">
        <v>105</v>
      </c>
      <c r="AB2476" s="459">
        <v>0.30351</v>
      </c>
      <c r="AC2476" s="136">
        <v>119</v>
      </c>
      <c r="AD2476" s="459">
        <v>0.43963000000000002</v>
      </c>
      <c r="AE2476" s="136">
        <v>126</v>
      </c>
    </row>
    <row r="2477" spans="1:31" s="289" customFormat="1">
      <c r="A2477" s="287" t="s">
        <v>143</v>
      </c>
      <c r="B2477" s="287" t="s">
        <v>203</v>
      </c>
      <c r="C2477" s="288">
        <v>42297</v>
      </c>
      <c r="D2477" s="292">
        <v>42532</v>
      </c>
      <c r="E2477" s="289">
        <v>2016</v>
      </c>
      <c r="F2477" s="289">
        <v>1</v>
      </c>
      <c r="G2477" s="289">
        <v>9</v>
      </c>
      <c r="H2477">
        <v>64.053942857142857</v>
      </c>
      <c r="I2477" s="319">
        <v>1.919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352">
        <v>0.353655</v>
      </c>
      <c r="W2477" s="14">
        <v>75</v>
      </c>
      <c r="X2477" s="457">
        <v>0.62151500000000004</v>
      </c>
      <c r="Y2477" s="136">
        <v>100</v>
      </c>
      <c r="Z2477" s="459">
        <v>0.61290500000000003</v>
      </c>
      <c r="AA2477" s="136">
        <v>105</v>
      </c>
      <c r="AB2477" s="459">
        <v>0.63795000000000002</v>
      </c>
      <c r="AC2477" s="136">
        <v>119</v>
      </c>
      <c r="AD2477" s="459">
        <v>0.57173999999999991</v>
      </c>
      <c r="AE2477" s="136">
        <v>126</v>
      </c>
    </row>
    <row r="2478" spans="1:31" s="289" customFormat="1">
      <c r="A2478" s="287" t="s">
        <v>143</v>
      </c>
      <c r="B2478" s="287" t="s">
        <v>203</v>
      </c>
      <c r="C2478" s="288">
        <v>42297</v>
      </c>
      <c r="D2478" s="292">
        <v>42532</v>
      </c>
      <c r="E2478" s="289">
        <v>2016</v>
      </c>
      <c r="F2478" s="289">
        <v>1</v>
      </c>
      <c r="G2478" s="289">
        <v>10</v>
      </c>
      <c r="H2478">
        <v>62.601942857142866</v>
      </c>
      <c r="I2478" s="319">
        <v>1.9339999999999999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352">
        <v>0.39419999999999999</v>
      </c>
      <c r="W2478" s="14">
        <v>75</v>
      </c>
      <c r="X2478" s="457">
        <v>0.68139499999999997</v>
      </c>
      <c r="Y2478" s="136">
        <v>100</v>
      </c>
      <c r="Z2478" s="459">
        <v>0.64053000000000004</v>
      </c>
      <c r="AA2478" s="136">
        <v>105</v>
      </c>
      <c r="AB2478" s="459">
        <v>0.63768000000000002</v>
      </c>
      <c r="AC2478" s="136">
        <v>119</v>
      </c>
      <c r="AD2478" s="459">
        <v>0.583125</v>
      </c>
      <c r="AE2478" s="136">
        <v>126</v>
      </c>
    </row>
    <row r="2479" spans="1:31" s="289" customFormat="1">
      <c r="A2479" s="289" t="s">
        <v>143</v>
      </c>
      <c r="B2479" s="287" t="s">
        <v>203</v>
      </c>
      <c r="C2479" s="288">
        <v>42297</v>
      </c>
      <c r="D2479" s="292">
        <v>42532</v>
      </c>
      <c r="E2479" s="289">
        <v>2016</v>
      </c>
      <c r="F2479" s="289">
        <v>1</v>
      </c>
      <c r="G2479" s="289">
        <v>11</v>
      </c>
      <c r="H2479">
        <v>77.557542857142863</v>
      </c>
      <c r="I2479" s="319">
        <v>1.8604000000000001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352">
        <v>0.40385000000000004</v>
      </c>
      <c r="W2479" s="14">
        <v>75</v>
      </c>
      <c r="X2479" s="457">
        <v>0.68088499999999996</v>
      </c>
      <c r="Y2479" s="136">
        <v>100</v>
      </c>
      <c r="Z2479" s="459">
        <v>0.68083000000000005</v>
      </c>
      <c r="AA2479" s="136">
        <v>105</v>
      </c>
      <c r="AB2479" s="459">
        <v>0.69136500000000001</v>
      </c>
      <c r="AC2479" s="136">
        <v>119</v>
      </c>
      <c r="AD2479" s="459">
        <v>0.66128999999999993</v>
      </c>
      <c r="AE2479" s="136">
        <v>126</v>
      </c>
    </row>
    <row r="2480" spans="1:31" s="289" customFormat="1">
      <c r="A2480" s="287" t="s">
        <v>143</v>
      </c>
      <c r="B2480" s="287" t="s">
        <v>203</v>
      </c>
      <c r="C2480" s="288">
        <v>42297</v>
      </c>
      <c r="D2480" s="292">
        <v>42532</v>
      </c>
      <c r="E2480" s="289">
        <v>2016</v>
      </c>
      <c r="F2480" s="289">
        <v>1</v>
      </c>
      <c r="G2480" s="289">
        <v>12</v>
      </c>
      <c r="H2480">
        <v>77.121942857142841</v>
      </c>
      <c r="I2480" s="319">
        <v>2.0575999999999999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352">
        <v>0.40003</v>
      </c>
      <c r="W2480" s="14">
        <v>75</v>
      </c>
      <c r="X2480" s="457">
        <v>0.67567999999999995</v>
      </c>
      <c r="Y2480" s="136">
        <v>100</v>
      </c>
      <c r="Z2480" s="459">
        <v>0.72058500000000003</v>
      </c>
      <c r="AA2480" s="136">
        <v>105</v>
      </c>
      <c r="AB2480" s="459">
        <v>0.66398000000000001</v>
      </c>
      <c r="AC2480" s="136">
        <v>119</v>
      </c>
      <c r="AD2480" s="459">
        <v>0.68040999999999996</v>
      </c>
      <c r="AE2480" s="136">
        <v>126</v>
      </c>
    </row>
    <row r="2481" spans="1:31" s="289" customFormat="1">
      <c r="A2481" s="287" t="s">
        <v>143</v>
      </c>
      <c r="B2481" s="287" t="s">
        <v>203</v>
      </c>
      <c r="C2481" s="288">
        <v>42297</v>
      </c>
      <c r="D2481" s="292">
        <v>42532</v>
      </c>
      <c r="E2481" s="289">
        <v>2016</v>
      </c>
      <c r="F2481" s="289">
        <v>1</v>
      </c>
      <c r="G2481" s="289">
        <v>13</v>
      </c>
      <c r="H2481">
        <v>79.133999999999986</v>
      </c>
      <c r="I2481" s="319">
        <v>2.2227000000000001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352">
        <v>0.43710499999999997</v>
      </c>
      <c r="W2481" s="14">
        <v>75</v>
      </c>
      <c r="X2481" s="457">
        <v>0.73458000000000001</v>
      </c>
      <c r="Y2481" s="136">
        <v>100</v>
      </c>
      <c r="Z2481" s="459">
        <v>0.7720800000000001</v>
      </c>
      <c r="AA2481" s="136">
        <v>105</v>
      </c>
      <c r="AB2481" s="459">
        <v>0.55154500000000006</v>
      </c>
      <c r="AC2481" s="136">
        <v>119</v>
      </c>
      <c r="AD2481" s="459">
        <v>0.54500999999999999</v>
      </c>
      <c r="AE2481" s="136">
        <v>126</v>
      </c>
    </row>
    <row r="2482" spans="1:31" s="289" customFormat="1">
      <c r="A2482" s="289" t="s">
        <v>143</v>
      </c>
      <c r="B2482" s="287" t="s">
        <v>203</v>
      </c>
      <c r="C2482" s="288">
        <v>42297</v>
      </c>
      <c r="D2482" s="292">
        <v>42532</v>
      </c>
      <c r="E2482" s="289">
        <v>2016</v>
      </c>
      <c r="F2482" s="289">
        <v>1</v>
      </c>
      <c r="G2482" s="289">
        <v>14</v>
      </c>
      <c r="H2482">
        <v>63.307200000000009</v>
      </c>
      <c r="I2482" s="319">
        <v>1.8234999999999999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353">
        <v>0.38829999999999998</v>
      </c>
      <c r="W2482" s="14">
        <v>75</v>
      </c>
      <c r="X2482" s="457">
        <v>0.67168000000000005</v>
      </c>
      <c r="Y2482" s="136">
        <v>100</v>
      </c>
      <c r="Z2482" s="460">
        <v>0.650505</v>
      </c>
      <c r="AA2482" s="136">
        <v>105</v>
      </c>
      <c r="AB2482" s="460">
        <v>0.67669999999999997</v>
      </c>
      <c r="AC2482" s="136">
        <v>119</v>
      </c>
      <c r="AD2482" s="460">
        <v>0.62026999999999999</v>
      </c>
      <c r="AE2482" s="136">
        <v>126</v>
      </c>
    </row>
    <row r="2483" spans="1:31" s="289" customFormat="1">
      <c r="A2483" s="287" t="s">
        <v>143</v>
      </c>
      <c r="B2483" s="287" t="s">
        <v>203</v>
      </c>
      <c r="C2483" s="288">
        <v>42297</v>
      </c>
      <c r="D2483" s="292">
        <v>42532</v>
      </c>
      <c r="E2483" s="289">
        <v>2016</v>
      </c>
      <c r="F2483" s="289">
        <v>2</v>
      </c>
      <c r="G2483" s="289">
        <v>1</v>
      </c>
      <c r="H2483">
        <v>23.356457142857145</v>
      </c>
      <c r="I2483" s="319">
        <v>1.8087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351">
        <v>0.30500500000000003</v>
      </c>
      <c r="W2483" s="14">
        <v>75</v>
      </c>
      <c r="X2483" s="457">
        <v>0.40803</v>
      </c>
      <c r="Y2483" s="136">
        <v>100</v>
      </c>
      <c r="Z2483" s="458">
        <v>0.34140000000000004</v>
      </c>
      <c r="AA2483" s="136">
        <v>105</v>
      </c>
      <c r="AB2483" s="458">
        <v>0.46477999999999997</v>
      </c>
      <c r="AC2483" s="136">
        <v>119</v>
      </c>
      <c r="AD2483" s="458">
        <v>0.43361499999999997</v>
      </c>
      <c r="AE2483" s="136">
        <v>126</v>
      </c>
    </row>
    <row r="2484" spans="1:31" s="289" customFormat="1">
      <c r="A2484" s="287" t="s">
        <v>143</v>
      </c>
      <c r="B2484" s="287" t="s">
        <v>203</v>
      </c>
      <c r="C2484" s="288">
        <v>42297</v>
      </c>
      <c r="D2484" s="292">
        <v>42532</v>
      </c>
      <c r="E2484" s="289">
        <v>2016</v>
      </c>
      <c r="F2484" s="289">
        <v>2</v>
      </c>
      <c r="G2484" s="289">
        <v>2</v>
      </c>
      <c r="H2484">
        <v>22.983085714285718</v>
      </c>
      <c r="I2484" s="319">
        <v>1.6375999999999999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352">
        <v>0.37102500000000005</v>
      </c>
      <c r="W2484" s="14">
        <v>75</v>
      </c>
      <c r="X2484" s="457">
        <v>0.49641999999999997</v>
      </c>
      <c r="Y2484" s="136">
        <v>100</v>
      </c>
      <c r="Z2484" s="459">
        <v>0.44898000000000005</v>
      </c>
      <c r="AA2484" s="136">
        <v>105</v>
      </c>
      <c r="AB2484" s="459">
        <v>0.50051000000000001</v>
      </c>
      <c r="AC2484" s="136">
        <v>119</v>
      </c>
      <c r="AD2484" s="459">
        <v>0.49423499999999998</v>
      </c>
      <c r="AE2484" s="136">
        <v>126</v>
      </c>
    </row>
    <row r="2485" spans="1:31" s="289" customFormat="1">
      <c r="A2485" s="289" t="s">
        <v>143</v>
      </c>
      <c r="B2485" s="287" t="s">
        <v>203</v>
      </c>
      <c r="C2485" s="288">
        <v>42297</v>
      </c>
      <c r="D2485" s="292">
        <v>42532</v>
      </c>
      <c r="E2485" s="289">
        <v>2016</v>
      </c>
      <c r="F2485" s="289">
        <v>2</v>
      </c>
      <c r="G2485" s="289">
        <v>3</v>
      </c>
      <c r="H2485">
        <v>40.344857142857144</v>
      </c>
      <c r="I2485" s="319">
        <v>1.6608000000000001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352">
        <v>0.36913000000000001</v>
      </c>
      <c r="W2485" s="14">
        <v>75</v>
      </c>
      <c r="X2485" s="457">
        <v>0.461225</v>
      </c>
      <c r="Y2485" s="136">
        <v>100</v>
      </c>
      <c r="Z2485" s="459">
        <v>0.39624499999999996</v>
      </c>
      <c r="AA2485" s="136">
        <v>105</v>
      </c>
      <c r="AB2485" s="459">
        <v>0.35614000000000001</v>
      </c>
      <c r="AC2485" s="136">
        <v>119</v>
      </c>
      <c r="AD2485" s="459">
        <v>0.32205</v>
      </c>
      <c r="AE2485" s="136">
        <v>126</v>
      </c>
    </row>
    <row r="2486" spans="1:31" s="289" customFormat="1">
      <c r="A2486" s="287" t="s">
        <v>143</v>
      </c>
      <c r="B2486" s="287" t="s">
        <v>203</v>
      </c>
      <c r="C2486" s="288">
        <v>42297</v>
      </c>
      <c r="D2486" s="292">
        <v>42532</v>
      </c>
      <c r="E2486" s="289">
        <v>2016</v>
      </c>
      <c r="F2486" s="289">
        <v>2</v>
      </c>
      <c r="G2486" s="289">
        <v>4</v>
      </c>
      <c r="H2486">
        <v>35.739942857142857</v>
      </c>
      <c r="I2486" s="319">
        <v>2.3098999999999998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352">
        <v>0.44817000000000001</v>
      </c>
      <c r="W2486" s="14">
        <v>75</v>
      </c>
      <c r="X2486" s="457">
        <v>0.55297499999999999</v>
      </c>
      <c r="Y2486" s="136">
        <v>100</v>
      </c>
      <c r="Z2486" s="459">
        <v>0.52254500000000004</v>
      </c>
      <c r="AA2486" s="136">
        <v>105</v>
      </c>
      <c r="AB2486" s="459">
        <v>0.47824999999999995</v>
      </c>
      <c r="AC2486" s="136">
        <v>119</v>
      </c>
      <c r="AD2486" s="459">
        <v>0.43190000000000001</v>
      </c>
      <c r="AE2486" s="136">
        <v>126</v>
      </c>
    </row>
    <row r="2487" spans="1:31" s="289" customFormat="1">
      <c r="A2487" s="287" t="s">
        <v>143</v>
      </c>
      <c r="B2487" s="287" t="s">
        <v>203</v>
      </c>
      <c r="C2487" s="288">
        <v>42297</v>
      </c>
      <c r="D2487" s="292">
        <v>42532</v>
      </c>
      <c r="E2487" s="289">
        <v>2016</v>
      </c>
      <c r="F2487" s="289">
        <v>2</v>
      </c>
      <c r="G2487" s="289">
        <v>5</v>
      </c>
      <c r="H2487">
        <v>47.625600000000013</v>
      </c>
      <c r="I2487" s="319">
        <v>1.7785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352">
        <v>0.39046000000000003</v>
      </c>
      <c r="W2487" s="14">
        <v>75</v>
      </c>
      <c r="X2487" s="457">
        <v>0.64802999999999999</v>
      </c>
      <c r="Y2487" s="136">
        <v>100</v>
      </c>
      <c r="Z2487" s="459">
        <v>0.66525499999999993</v>
      </c>
      <c r="AA2487" s="136">
        <v>105</v>
      </c>
      <c r="AB2487" s="459">
        <v>0.65637499999999993</v>
      </c>
      <c r="AC2487" s="136">
        <v>119</v>
      </c>
      <c r="AD2487" s="459">
        <v>0.60786499999999999</v>
      </c>
      <c r="AE2487" s="136">
        <v>126</v>
      </c>
    </row>
    <row r="2488" spans="1:31" s="289" customFormat="1">
      <c r="A2488" s="289" t="s">
        <v>143</v>
      </c>
      <c r="B2488" s="287" t="s">
        <v>203</v>
      </c>
      <c r="C2488" s="288">
        <v>42297</v>
      </c>
      <c r="D2488" s="292">
        <v>42532</v>
      </c>
      <c r="E2488" s="289">
        <v>2016</v>
      </c>
      <c r="F2488" s="289">
        <v>2</v>
      </c>
      <c r="G2488" s="289">
        <v>6</v>
      </c>
      <c r="H2488">
        <v>81.146057142857131</v>
      </c>
      <c r="I2488" s="319">
        <v>2.1972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352">
        <v>0.40304499999999999</v>
      </c>
      <c r="W2488" s="14">
        <v>75</v>
      </c>
      <c r="X2488" s="457">
        <v>0.72516500000000006</v>
      </c>
      <c r="Y2488" s="136">
        <v>100</v>
      </c>
      <c r="Z2488" s="459">
        <v>0.71236999999999995</v>
      </c>
      <c r="AA2488" s="136">
        <v>105</v>
      </c>
      <c r="AB2488" s="459">
        <v>0.66264499999999993</v>
      </c>
      <c r="AC2488" s="136">
        <v>119</v>
      </c>
      <c r="AD2488" s="459">
        <v>0.68310500000000007</v>
      </c>
      <c r="AE2488" s="136">
        <v>126</v>
      </c>
    </row>
    <row r="2489" spans="1:31" s="289" customFormat="1">
      <c r="A2489" s="287" t="s">
        <v>143</v>
      </c>
      <c r="B2489" s="287" t="s">
        <v>203</v>
      </c>
      <c r="C2489" s="288">
        <v>42297</v>
      </c>
      <c r="D2489" s="292">
        <v>42532</v>
      </c>
      <c r="E2489" s="289">
        <v>2016</v>
      </c>
      <c r="F2489" s="289">
        <v>2</v>
      </c>
      <c r="G2489" s="289">
        <v>7</v>
      </c>
      <c r="H2489">
        <v>80.586000000000013</v>
      </c>
      <c r="I2489" s="319">
        <v>2.3527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352">
        <v>0.39885500000000002</v>
      </c>
      <c r="W2489" s="14">
        <v>75</v>
      </c>
      <c r="X2489" s="457">
        <v>0.68171500000000007</v>
      </c>
      <c r="Y2489" s="136">
        <v>100</v>
      </c>
      <c r="Z2489" s="459">
        <v>0.77885000000000004</v>
      </c>
      <c r="AA2489" s="136">
        <v>105</v>
      </c>
      <c r="AB2489" s="459">
        <v>0.72663499999999992</v>
      </c>
      <c r="AC2489" s="136">
        <v>119</v>
      </c>
      <c r="AD2489" s="459">
        <v>0.69364499999999996</v>
      </c>
      <c r="AE2489" s="136">
        <v>126</v>
      </c>
    </row>
    <row r="2490" spans="1:31" s="289" customFormat="1">
      <c r="A2490" s="287" t="s">
        <v>143</v>
      </c>
      <c r="B2490" s="287" t="s">
        <v>203</v>
      </c>
      <c r="C2490" s="288">
        <v>42297</v>
      </c>
      <c r="D2490" s="292">
        <v>42532</v>
      </c>
      <c r="E2490" s="289">
        <v>2016</v>
      </c>
      <c r="F2490" s="289">
        <v>2</v>
      </c>
      <c r="G2490" s="289">
        <v>8</v>
      </c>
      <c r="H2490">
        <v>48.828685714285712</v>
      </c>
      <c r="I2490" s="319">
        <v>2.3906000000000001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352">
        <v>0.33063500000000001</v>
      </c>
      <c r="W2490" s="14">
        <v>75</v>
      </c>
      <c r="X2490" s="457">
        <v>0.56759999999999999</v>
      </c>
      <c r="Y2490" s="136">
        <v>100</v>
      </c>
      <c r="Z2490" s="459">
        <v>0.50506499999999999</v>
      </c>
      <c r="AA2490" s="136">
        <v>105</v>
      </c>
      <c r="AB2490" s="459">
        <v>0.46492500000000003</v>
      </c>
      <c r="AC2490" s="136">
        <v>119</v>
      </c>
      <c r="AD2490" s="459">
        <v>0.42984</v>
      </c>
      <c r="AE2490" s="136">
        <v>126</v>
      </c>
    </row>
    <row r="2491" spans="1:31" s="289" customFormat="1">
      <c r="A2491" s="289" t="s">
        <v>143</v>
      </c>
      <c r="B2491" s="287" t="s">
        <v>203</v>
      </c>
      <c r="C2491" s="288">
        <v>42297</v>
      </c>
      <c r="D2491" s="292">
        <v>42532</v>
      </c>
      <c r="E2491" s="289">
        <v>2016</v>
      </c>
      <c r="F2491" s="289">
        <v>2</v>
      </c>
      <c r="G2491" s="289">
        <v>9</v>
      </c>
      <c r="H2491">
        <v>76.914514285714276</v>
      </c>
      <c r="I2491" s="319">
        <v>2.0156999999999998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352">
        <v>0.38308500000000001</v>
      </c>
      <c r="W2491" s="14">
        <v>75</v>
      </c>
      <c r="X2491" s="457">
        <v>0.70363500000000001</v>
      </c>
      <c r="Y2491" s="136">
        <v>100</v>
      </c>
      <c r="Z2491" s="459">
        <v>0.71233499999999994</v>
      </c>
      <c r="AA2491" s="136">
        <v>105</v>
      </c>
      <c r="AB2491" s="459">
        <v>0.63979000000000008</v>
      </c>
      <c r="AC2491" s="136">
        <v>119</v>
      </c>
      <c r="AD2491" s="459">
        <v>0.64644000000000001</v>
      </c>
      <c r="AE2491" s="136">
        <v>126</v>
      </c>
    </row>
    <row r="2492" spans="1:31" s="289" customFormat="1">
      <c r="A2492" s="287" t="s">
        <v>143</v>
      </c>
      <c r="B2492" s="287" t="s">
        <v>203</v>
      </c>
      <c r="C2492" s="288">
        <v>42297</v>
      </c>
      <c r="D2492" s="292">
        <v>42532</v>
      </c>
      <c r="E2492" s="289">
        <v>2016</v>
      </c>
      <c r="F2492" s="289">
        <v>2</v>
      </c>
      <c r="G2492" s="289">
        <v>10</v>
      </c>
      <c r="H2492">
        <v>76.458171428571418</v>
      </c>
      <c r="I2492" s="319">
        <v>1.9308000000000001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352">
        <v>0.39724500000000001</v>
      </c>
      <c r="W2492" s="14">
        <v>75</v>
      </c>
      <c r="X2492" s="457">
        <v>0.69161499999999998</v>
      </c>
      <c r="Y2492" s="136">
        <v>100</v>
      </c>
      <c r="Z2492" s="459">
        <v>0.70263500000000001</v>
      </c>
      <c r="AA2492" s="136">
        <v>105</v>
      </c>
      <c r="AB2492" s="459">
        <v>0.57686999999999999</v>
      </c>
      <c r="AC2492" s="136">
        <v>119</v>
      </c>
      <c r="AD2492" s="459">
        <v>0.53978000000000004</v>
      </c>
      <c r="AE2492" s="136">
        <v>126</v>
      </c>
    </row>
    <row r="2493" spans="1:31" s="289" customFormat="1">
      <c r="A2493" s="287" t="s">
        <v>143</v>
      </c>
      <c r="B2493" s="287" t="s">
        <v>203</v>
      </c>
      <c r="C2493" s="288">
        <v>42297</v>
      </c>
      <c r="D2493" s="292">
        <v>42532</v>
      </c>
      <c r="E2493" s="289">
        <v>2016</v>
      </c>
      <c r="F2493" s="289">
        <v>2</v>
      </c>
      <c r="G2493" s="289">
        <v>11</v>
      </c>
      <c r="H2493">
        <v>72.994114285714289</v>
      </c>
      <c r="I2493" s="319">
        <v>2.6259999999999999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352">
        <v>0.42166500000000001</v>
      </c>
      <c r="W2493" s="14">
        <v>75</v>
      </c>
      <c r="X2493" s="457">
        <v>0.67933500000000002</v>
      </c>
      <c r="Y2493" s="136">
        <v>100</v>
      </c>
      <c r="Z2493" s="459">
        <v>0.65267000000000008</v>
      </c>
      <c r="AA2493" s="136">
        <v>105</v>
      </c>
      <c r="AB2493" s="459">
        <v>0.65704499999999999</v>
      </c>
      <c r="AC2493" s="136">
        <v>119</v>
      </c>
      <c r="AD2493" s="459">
        <v>0.67785499999999999</v>
      </c>
      <c r="AE2493" s="136">
        <v>126</v>
      </c>
    </row>
    <row r="2494" spans="1:31" s="289" customFormat="1">
      <c r="A2494" s="289" t="s">
        <v>143</v>
      </c>
      <c r="B2494" s="287" t="s">
        <v>203</v>
      </c>
      <c r="C2494" s="288">
        <v>42297</v>
      </c>
      <c r="D2494" s="292">
        <v>42532</v>
      </c>
      <c r="E2494" s="289">
        <v>2016</v>
      </c>
      <c r="F2494" s="289">
        <v>2</v>
      </c>
      <c r="G2494" s="289">
        <v>12</v>
      </c>
      <c r="H2494">
        <v>77.308628571428585</v>
      </c>
      <c r="I2494" s="319">
        <v>2.0379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352">
        <v>0.39430500000000002</v>
      </c>
      <c r="W2494" s="14">
        <v>75</v>
      </c>
      <c r="X2494" s="457">
        <v>0.73882500000000007</v>
      </c>
      <c r="Y2494" s="136">
        <v>100</v>
      </c>
      <c r="Z2494" s="459">
        <v>0.71154499999999998</v>
      </c>
      <c r="AA2494" s="136">
        <v>105</v>
      </c>
      <c r="AB2494" s="459">
        <v>0.67571999999999999</v>
      </c>
      <c r="AC2494" s="136">
        <v>119</v>
      </c>
      <c r="AD2494" s="459">
        <v>0.70484999999999998</v>
      </c>
      <c r="AE2494" s="136">
        <v>126</v>
      </c>
    </row>
    <row r="2495" spans="1:31" s="289" customFormat="1">
      <c r="A2495" s="287" t="s">
        <v>143</v>
      </c>
      <c r="B2495" s="287" t="s">
        <v>203</v>
      </c>
      <c r="C2495" s="288">
        <v>42297</v>
      </c>
      <c r="D2495" s="292">
        <v>42532</v>
      </c>
      <c r="E2495" s="289">
        <v>2016</v>
      </c>
      <c r="F2495" s="289">
        <v>2</v>
      </c>
      <c r="G2495" s="289">
        <v>13</v>
      </c>
      <c r="H2495">
        <v>82.743257142857146</v>
      </c>
      <c r="I2495" s="319">
        <v>2.1924000000000001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352">
        <v>0.47075499999999998</v>
      </c>
      <c r="W2495" s="14">
        <v>75</v>
      </c>
      <c r="X2495" s="457">
        <v>0.72567999999999999</v>
      </c>
      <c r="Y2495" s="136">
        <v>100</v>
      </c>
      <c r="Z2495" s="459">
        <v>0.77703999999999995</v>
      </c>
      <c r="AA2495" s="136">
        <v>105</v>
      </c>
      <c r="AB2495" s="459">
        <v>0.73075000000000001</v>
      </c>
      <c r="AC2495" s="136">
        <v>119</v>
      </c>
      <c r="AD2495" s="459">
        <v>0.70933000000000002</v>
      </c>
      <c r="AE2495" s="136">
        <v>126</v>
      </c>
    </row>
    <row r="2496" spans="1:31" s="289" customFormat="1">
      <c r="A2496" s="287" t="s">
        <v>143</v>
      </c>
      <c r="B2496" s="287" t="s">
        <v>203</v>
      </c>
      <c r="C2496" s="288">
        <v>42297</v>
      </c>
      <c r="D2496" s="292">
        <v>42532</v>
      </c>
      <c r="E2496" s="289">
        <v>2016</v>
      </c>
      <c r="F2496" s="289">
        <v>2</v>
      </c>
      <c r="G2496" s="289">
        <v>14</v>
      </c>
      <c r="H2496">
        <v>81.851314285714281</v>
      </c>
      <c r="I2496" s="319">
        <v>1.9148000000000001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353">
        <v>0.37462000000000001</v>
      </c>
      <c r="W2496" s="14">
        <v>75</v>
      </c>
      <c r="X2496" s="457">
        <v>0.66761500000000007</v>
      </c>
      <c r="Y2496" s="136">
        <v>100</v>
      </c>
      <c r="Z2496" s="460">
        <v>0.66202500000000009</v>
      </c>
      <c r="AA2496" s="136">
        <v>105</v>
      </c>
      <c r="AB2496" s="460">
        <v>0.64356499999999994</v>
      </c>
      <c r="AC2496" s="136">
        <v>119</v>
      </c>
      <c r="AD2496" s="460">
        <v>0.61416000000000004</v>
      </c>
      <c r="AE2496" s="136">
        <v>126</v>
      </c>
    </row>
    <row r="2497" spans="1:31" s="289" customFormat="1">
      <c r="A2497" s="289" t="s">
        <v>143</v>
      </c>
      <c r="B2497" s="287" t="s">
        <v>203</v>
      </c>
      <c r="C2497" s="288">
        <v>42297</v>
      </c>
      <c r="D2497" s="292">
        <v>42532</v>
      </c>
      <c r="E2497" s="289">
        <v>2016</v>
      </c>
      <c r="F2497" s="289">
        <v>3</v>
      </c>
      <c r="G2497" s="289">
        <v>1</v>
      </c>
      <c r="H2497">
        <v>33.416742857142857</v>
      </c>
      <c r="I2497" s="319">
        <v>1.6950000000000001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351">
        <v>0.363205</v>
      </c>
      <c r="W2497" s="14">
        <v>75</v>
      </c>
      <c r="X2497" s="457">
        <v>0.476655</v>
      </c>
      <c r="Y2497" s="136">
        <v>100</v>
      </c>
      <c r="Z2497" s="458">
        <v>0.41672500000000001</v>
      </c>
      <c r="AA2497" s="136">
        <v>105</v>
      </c>
      <c r="AB2497" s="458">
        <v>0.45015499999999997</v>
      </c>
      <c r="AC2497" s="136">
        <v>119</v>
      </c>
      <c r="AD2497" s="458">
        <v>0.40318500000000002</v>
      </c>
      <c r="AE2497" s="136">
        <v>126</v>
      </c>
    </row>
    <row r="2498" spans="1:31" s="289" customFormat="1">
      <c r="A2498" s="287" t="s">
        <v>143</v>
      </c>
      <c r="B2498" s="287" t="s">
        <v>203</v>
      </c>
      <c r="C2498" s="288">
        <v>42297</v>
      </c>
      <c r="D2498" s="292">
        <v>42532</v>
      </c>
      <c r="E2498" s="289">
        <v>2016</v>
      </c>
      <c r="F2498" s="289">
        <v>3</v>
      </c>
      <c r="G2498" s="289">
        <v>2</v>
      </c>
      <c r="H2498">
        <v>39.992228571428576</v>
      </c>
      <c r="I2498" s="319">
        <v>1.6868000000000001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352">
        <v>0.39748499999999998</v>
      </c>
      <c r="W2498" s="14">
        <v>75</v>
      </c>
      <c r="X2498" s="457">
        <v>0.50729000000000002</v>
      </c>
      <c r="Y2498" s="136">
        <v>100</v>
      </c>
      <c r="Z2498" s="459">
        <v>0.44743500000000003</v>
      </c>
      <c r="AA2498" s="136">
        <v>105</v>
      </c>
      <c r="AB2498" s="459">
        <v>0.53403</v>
      </c>
      <c r="AC2498" s="136">
        <v>119</v>
      </c>
      <c r="AD2498" s="459">
        <v>0.46752500000000002</v>
      </c>
      <c r="AE2498" s="136">
        <v>126</v>
      </c>
    </row>
    <row r="2499" spans="1:31" s="289" customFormat="1">
      <c r="A2499" s="287" t="s">
        <v>143</v>
      </c>
      <c r="B2499" s="287" t="s">
        <v>203</v>
      </c>
      <c r="C2499" s="288">
        <v>42297</v>
      </c>
      <c r="D2499" s="292">
        <v>42532</v>
      </c>
      <c r="E2499" s="289">
        <v>2016</v>
      </c>
      <c r="F2499" s="289">
        <v>3</v>
      </c>
      <c r="G2499" s="289">
        <v>3</v>
      </c>
      <c r="H2499">
        <v>57.436971428571432</v>
      </c>
      <c r="I2499" s="319">
        <v>1.7444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352">
        <v>0.40986999999999996</v>
      </c>
      <c r="W2499" s="14">
        <v>75</v>
      </c>
      <c r="X2499" s="457">
        <v>0.55543999999999993</v>
      </c>
      <c r="Y2499" s="136">
        <v>100</v>
      </c>
      <c r="Z2499" s="459">
        <v>0.53105000000000002</v>
      </c>
      <c r="AA2499" s="136">
        <v>105</v>
      </c>
      <c r="AB2499" s="459">
        <v>0.65461499999999995</v>
      </c>
      <c r="AC2499" s="136">
        <v>119</v>
      </c>
      <c r="AD2499" s="459">
        <v>0.60590499999999992</v>
      </c>
      <c r="AE2499" s="136">
        <v>126</v>
      </c>
    </row>
    <row r="2500" spans="1:31" s="289" customFormat="1">
      <c r="A2500" s="289" t="s">
        <v>143</v>
      </c>
      <c r="B2500" s="287" t="s">
        <v>203</v>
      </c>
      <c r="C2500" s="288">
        <v>42297</v>
      </c>
      <c r="D2500" s="292">
        <v>42532</v>
      </c>
      <c r="E2500" s="289">
        <v>2016</v>
      </c>
      <c r="F2500" s="289">
        <v>3</v>
      </c>
      <c r="G2500" s="289">
        <v>4</v>
      </c>
      <c r="H2500">
        <v>64.80068571428572</v>
      </c>
      <c r="I2500" s="319">
        <v>1.7726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352">
        <v>0.38331000000000004</v>
      </c>
      <c r="W2500" s="14">
        <v>75</v>
      </c>
      <c r="X2500" s="457">
        <v>0.65759499999999993</v>
      </c>
      <c r="Y2500" s="136">
        <v>100</v>
      </c>
      <c r="Z2500" s="459">
        <v>0.64707999999999999</v>
      </c>
      <c r="AA2500" s="136">
        <v>105</v>
      </c>
      <c r="AB2500" s="459">
        <v>0.68212499999999998</v>
      </c>
      <c r="AC2500" s="136">
        <v>119</v>
      </c>
      <c r="AD2500" s="459">
        <v>0.65735499999999991</v>
      </c>
      <c r="AE2500" s="136">
        <v>126</v>
      </c>
    </row>
    <row r="2501" spans="1:31" s="289" customFormat="1">
      <c r="A2501" s="287" t="s">
        <v>143</v>
      </c>
      <c r="B2501" s="287" t="s">
        <v>203</v>
      </c>
      <c r="C2501" s="288">
        <v>42297</v>
      </c>
      <c r="D2501" s="292">
        <v>42532</v>
      </c>
      <c r="E2501" s="289">
        <v>2016</v>
      </c>
      <c r="F2501" s="289">
        <v>3</v>
      </c>
      <c r="G2501" s="289">
        <v>5</v>
      </c>
      <c r="H2501">
        <v>70.712400000000017</v>
      </c>
      <c r="I2501" s="319">
        <v>1.8373999999999999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352">
        <v>0.39981</v>
      </c>
      <c r="W2501" s="14">
        <v>75</v>
      </c>
      <c r="X2501" s="457">
        <v>0.74144999999999994</v>
      </c>
      <c r="Y2501" s="136">
        <v>100</v>
      </c>
      <c r="Z2501" s="459">
        <v>0.72914000000000001</v>
      </c>
      <c r="AA2501" s="136">
        <v>105</v>
      </c>
      <c r="AB2501" s="459">
        <v>0.68728</v>
      </c>
      <c r="AC2501" s="136">
        <v>119</v>
      </c>
      <c r="AD2501" s="459">
        <v>0.66407499999999997</v>
      </c>
      <c r="AE2501" s="136">
        <v>126</v>
      </c>
    </row>
    <row r="2502" spans="1:31" s="289" customFormat="1">
      <c r="A2502" s="287" t="s">
        <v>143</v>
      </c>
      <c r="B2502" s="287" t="s">
        <v>203</v>
      </c>
      <c r="C2502" s="288">
        <v>42297</v>
      </c>
      <c r="D2502" s="292">
        <v>42532</v>
      </c>
      <c r="E2502" s="289">
        <v>2016</v>
      </c>
      <c r="F2502" s="289">
        <v>3</v>
      </c>
      <c r="G2502" s="289">
        <v>6</v>
      </c>
      <c r="H2502">
        <v>74.072742857142856</v>
      </c>
      <c r="I2502" s="319">
        <v>2.129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352">
        <v>0.42585499999999998</v>
      </c>
      <c r="W2502" s="14">
        <v>75</v>
      </c>
      <c r="X2502" s="457">
        <v>0.70843999999999996</v>
      </c>
      <c r="Y2502" s="136">
        <v>100</v>
      </c>
      <c r="Z2502" s="459">
        <v>0.71736500000000003</v>
      </c>
      <c r="AA2502" s="136">
        <v>105</v>
      </c>
      <c r="AB2502" s="459">
        <v>0.72742499999999999</v>
      </c>
      <c r="AC2502" s="136">
        <v>119</v>
      </c>
      <c r="AD2502" s="459">
        <v>0.69051499999999999</v>
      </c>
      <c r="AE2502" s="136">
        <v>126</v>
      </c>
    </row>
    <row r="2503" spans="1:31" s="289" customFormat="1">
      <c r="A2503" s="289" t="s">
        <v>143</v>
      </c>
      <c r="B2503" s="287" t="s">
        <v>203</v>
      </c>
      <c r="C2503" s="288">
        <v>42297</v>
      </c>
      <c r="D2503" s="292">
        <v>42532</v>
      </c>
      <c r="E2503" s="289">
        <v>2016</v>
      </c>
      <c r="F2503" s="289">
        <v>3</v>
      </c>
      <c r="G2503" s="289">
        <v>7</v>
      </c>
      <c r="H2503">
        <v>79.175485714285728</v>
      </c>
      <c r="I2503" s="319">
        <v>2.286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352">
        <v>0.41538999999999998</v>
      </c>
      <c r="W2503" s="14">
        <v>75</v>
      </c>
      <c r="X2503" s="457">
        <v>0.72553000000000001</v>
      </c>
      <c r="Y2503" s="136">
        <v>100</v>
      </c>
      <c r="Z2503" s="459">
        <v>0.75215999999999994</v>
      </c>
      <c r="AA2503" s="136">
        <v>105</v>
      </c>
      <c r="AB2503" s="459">
        <v>0.54679999999999995</v>
      </c>
      <c r="AC2503" s="136">
        <v>119</v>
      </c>
      <c r="AD2503" s="459">
        <v>0.50819499999999995</v>
      </c>
      <c r="AE2503" s="136">
        <v>126</v>
      </c>
    </row>
    <row r="2504" spans="1:31" s="289" customFormat="1">
      <c r="A2504" s="287" t="s">
        <v>143</v>
      </c>
      <c r="B2504" s="287" t="s">
        <v>203</v>
      </c>
      <c r="C2504" s="288">
        <v>42297</v>
      </c>
      <c r="D2504" s="292">
        <v>42532</v>
      </c>
      <c r="E2504" s="289">
        <v>2016</v>
      </c>
      <c r="F2504" s="289">
        <v>3</v>
      </c>
      <c r="G2504" s="289">
        <v>8</v>
      </c>
      <c r="H2504">
        <v>65.941542857142849</v>
      </c>
      <c r="I2504" s="319">
        <v>2.2816999999999998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352">
        <v>0.34193000000000001</v>
      </c>
      <c r="W2504" s="14">
        <v>75</v>
      </c>
      <c r="X2504" s="457">
        <v>0.57041000000000008</v>
      </c>
      <c r="Y2504" s="136">
        <v>100</v>
      </c>
      <c r="Z2504" s="459">
        <v>0.55665999999999993</v>
      </c>
      <c r="AA2504" s="136">
        <v>105</v>
      </c>
      <c r="AB2504" s="459">
        <v>0.59213000000000005</v>
      </c>
      <c r="AC2504" s="136">
        <v>119</v>
      </c>
      <c r="AD2504" s="459">
        <v>0.56455</v>
      </c>
      <c r="AE2504" s="136">
        <v>126</v>
      </c>
    </row>
    <row r="2505" spans="1:31" s="289" customFormat="1">
      <c r="A2505" s="287" t="s">
        <v>143</v>
      </c>
      <c r="B2505" s="287" t="s">
        <v>203</v>
      </c>
      <c r="C2505" s="288">
        <v>42297</v>
      </c>
      <c r="D2505" s="292">
        <v>42532</v>
      </c>
      <c r="E2505" s="289">
        <v>2016</v>
      </c>
      <c r="F2505" s="289">
        <v>3</v>
      </c>
      <c r="G2505" s="289">
        <v>9</v>
      </c>
      <c r="H2505">
        <v>73.201542857142854</v>
      </c>
      <c r="I2505" s="319">
        <v>1.9077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352">
        <v>0.38634999999999997</v>
      </c>
      <c r="W2505" s="14">
        <v>75</v>
      </c>
      <c r="X2505" s="457">
        <v>0.71721000000000001</v>
      </c>
      <c r="Y2505" s="136">
        <v>100</v>
      </c>
      <c r="Z2505" s="459">
        <v>0.69964999999999999</v>
      </c>
      <c r="AA2505" s="136">
        <v>105</v>
      </c>
      <c r="AB2505" s="459">
        <v>0.49790500000000004</v>
      </c>
      <c r="AC2505" s="136">
        <v>119</v>
      </c>
      <c r="AD2505" s="459">
        <v>0.50144</v>
      </c>
      <c r="AE2505" s="136">
        <v>126</v>
      </c>
    </row>
    <row r="2506" spans="1:31" s="289" customFormat="1">
      <c r="A2506" s="289" t="s">
        <v>143</v>
      </c>
      <c r="B2506" s="287" t="s">
        <v>203</v>
      </c>
      <c r="C2506" s="288">
        <v>42297</v>
      </c>
      <c r="D2506" s="292">
        <v>42532</v>
      </c>
      <c r="E2506" s="289">
        <v>2016</v>
      </c>
      <c r="F2506" s="289">
        <v>3</v>
      </c>
      <c r="G2506" s="289">
        <v>10</v>
      </c>
      <c r="H2506">
        <v>71.313942857142862</v>
      </c>
      <c r="I2506" s="319">
        <v>1.8552999999999999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352">
        <v>0.39737999999999996</v>
      </c>
      <c r="W2506" s="14">
        <v>75</v>
      </c>
      <c r="X2506" s="457">
        <v>0.73758499999999994</v>
      </c>
      <c r="Y2506" s="136">
        <v>100</v>
      </c>
      <c r="Z2506" s="459">
        <v>0.75073000000000001</v>
      </c>
      <c r="AA2506" s="136">
        <v>105</v>
      </c>
      <c r="AB2506" s="459">
        <v>0.63895000000000002</v>
      </c>
      <c r="AC2506" s="136">
        <v>119</v>
      </c>
      <c r="AD2506" s="459">
        <v>0.61051</v>
      </c>
      <c r="AE2506" s="136">
        <v>126</v>
      </c>
    </row>
    <row r="2507" spans="1:31" s="289" customFormat="1">
      <c r="A2507" s="287" t="s">
        <v>143</v>
      </c>
      <c r="B2507" s="287" t="s">
        <v>203</v>
      </c>
      <c r="C2507" s="288">
        <v>42297</v>
      </c>
      <c r="D2507" s="292">
        <v>42532</v>
      </c>
      <c r="E2507" s="289">
        <v>2016</v>
      </c>
      <c r="F2507" s="289">
        <v>3</v>
      </c>
      <c r="G2507" s="289">
        <v>11</v>
      </c>
      <c r="H2507">
        <v>78.573942857142853</v>
      </c>
      <c r="I2507" s="319">
        <v>1.8925000000000001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352">
        <v>0.41936499999999999</v>
      </c>
      <c r="W2507" s="14">
        <v>75</v>
      </c>
      <c r="X2507" s="457">
        <v>0.72921999999999998</v>
      </c>
      <c r="Y2507" s="136">
        <v>100</v>
      </c>
      <c r="Z2507" s="459">
        <v>0.75146500000000005</v>
      </c>
      <c r="AA2507" s="136">
        <v>105</v>
      </c>
      <c r="AB2507" s="459">
        <v>0.70658500000000002</v>
      </c>
      <c r="AC2507" s="136">
        <v>119</v>
      </c>
      <c r="AD2507" s="459">
        <v>0.69970500000000002</v>
      </c>
      <c r="AE2507" s="136">
        <v>126</v>
      </c>
    </row>
    <row r="2508" spans="1:31" s="289" customFormat="1">
      <c r="A2508" s="287" t="s">
        <v>143</v>
      </c>
      <c r="B2508" s="287" t="s">
        <v>203</v>
      </c>
      <c r="C2508" s="288">
        <v>42297</v>
      </c>
      <c r="D2508" s="292">
        <v>42532</v>
      </c>
      <c r="E2508" s="289">
        <v>2016</v>
      </c>
      <c r="F2508" s="289">
        <v>3</v>
      </c>
      <c r="G2508" s="289">
        <v>12</v>
      </c>
      <c r="H2508">
        <v>73.491942857142845</v>
      </c>
      <c r="I2508" s="319">
        <v>1.7529999999999999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352">
        <v>0.425205</v>
      </c>
      <c r="W2508" s="14">
        <v>75</v>
      </c>
      <c r="X2508" s="457">
        <v>0.66059000000000001</v>
      </c>
      <c r="Y2508" s="136">
        <v>100</v>
      </c>
      <c r="Z2508" s="459">
        <v>0.70521</v>
      </c>
      <c r="AA2508" s="136">
        <v>105</v>
      </c>
      <c r="AB2508" s="459">
        <v>0.61760499999999996</v>
      </c>
      <c r="AC2508" s="136">
        <v>119</v>
      </c>
      <c r="AD2508" s="459">
        <v>0.63650499999999999</v>
      </c>
      <c r="AE2508" s="136">
        <v>126</v>
      </c>
    </row>
    <row r="2509" spans="1:31" s="289" customFormat="1">
      <c r="A2509" s="289" t="s">
        <v>143</v>
      </c>
      <c r="B2509" s="287" t="s">
        <v>203</v>
      </c>
      <c r="C2509" s="288">
        <v>42297</v>
      </c>
      <c r="D2509" s="292">
        <v>42532</v>
      </c>
      <c r="E2509" s="289">
        <v>2016</v>
      </c>
      <c r="F2509" s="289">
        <v>3</v>
      </c>
      <c r="G2509" s="289">
        <v>13</v>
      </c>
      <c r="H2509">
        <v>78.262799999999999</v>
      </c>
      <c r="I2509" s="319">
        <v>2.2237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352">
        <v>0.44449499999999997</v>
      </c>
      <c r="W2509" s="14">
        <v>75</v>
      </c>
      <c r="X2509" s="457">
        <v>0.72850499999999996</v>
      </c>
      <c r="Y2509" s="136">
        <v>100</v>
      </c>
      <c r="Z2509" s="459">
        <v>0.71428000000000003</v>
      </c>
      <c r="AA2509" s="136">
        <v>105</v>
      </c>
      <c r="AB2509" s="459">
        <v>0.64915</v>
      </c>
      <c r="AC2509" s="136">
        <v>119</v>
      </c>
      <c r="AD2509" s="459">
        <v>0.61957499999999999</v>
      </c>
      <c r="AE2509" s="136">
        <v>126</v>
      </c>
    </row>
    <row r="2510" spans="1:31" s="289" customFormat="1">
      <c r="A2510" s="287" t="s">
        <v>143</v>
      </c>
      <c r="B2510" s="287" t="s">
        <v>203</v>
      </c>
      <c r="C2510" s="288">
        <v>42297</v>
      </c>
      <c r="D2510" s="292">
        <v>42532</v>
      </c>
      <c r="E2510" s="289">
        <v>2016</v>
      </c>
      <c r="F2510" s="289">
        <v>3</v>
      </c>
      <c r="G2510" s="289">
        <v>14</v>
      </c>
      <c r="H2510">
        <v>71.998457142857134</v>
      </c>
      <c r="I2510" s="319">
        <v>1.9358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353">
        <v>0.41910000000000003</v>
      </c>
      <c r="W2510" s="14">
        <v>75</v>
      </c>
      <c r="X2510" s="457">
        <v>0.67707499999999998</v>
      </c>
      <c r="Y2510" s="136">
        <v>100</v>
      </c>
      <c r="Z2510" s="460">
        <v>0.65172000000000008</v>
      </c>
      <c r="AA2510" s="136">
        <v>105</v>
      </c>
      <c r="AB2510" s="460">
        <v>0.43952999999999998</v>
      </c>
      <c r="AC2510" s="136">
        <v>119</v>
      </c>
      <c r="AD2510" s="460">
        <v>0.419265</v>
      </c>
      <c r="AE2510" s="136">
        <v>126</v>
      </c>
    </row>
    <row r="2511" spans="1:31" s="289" customFormat="1">
      <c r="A2511" s="287" t="s">
        <v>143</v>
      </c>
      <c r="B2511" s="287" t="s">
        <v>203</v>
      </c>
      <c r="C2511" s="288">
        <v>42297</v>
      </c>
      <c r="D2511" s="292">
        <v>42532</v>
      </c>
      <c r="E2511" s="289">
        <v>2016</v>
      </c>
      <c r="F2511" s="289">
        <v>4</v>
      </c>
      <c r="G2511" s="289">
        <v>1</v>
      </c>
      <c r="H2511">
        <v>33.043371428571426</v>
      </c>
      <c r="I2511" s="319">
        <v>1.8041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351">
        <v>0.37060499999999996</v>
      </c>
      <c r="W2511" s="14">
        <v>75</v>
      </c>
      <c r="X2511" s="457">
        <v>0.41561000000000003</v>
      </c>
      <c r="Y2511" s="136">
        <v>100</v>
      </c>
      <c r="Z2511" s="458">
        <v>0.36389000000000005</v>
      </c>
      <c r="AA2511" s="136">
        <v>105</v>
      </c>
      <c r="AB2511" s="458">
        <v>0.38261500000000004</v>
      </c>
      <c r="AC2511" s="136">
        <v>119</v>
      </c>
      <c r="AD2511" s="458">
        <v>0.318635</v>
      </c>
      <c r="AE2511" s="136">
        <v>126</v>
      </c>
    </row>
    <row r="2512" spans="1:31" s="289" customFormat="1">
      <c r="A2512" s="289" t="s">
        <v>143</v>
      </c>
      <c r="B2512" s="287" t="s">
        <v>203</v>
      </c>
      <c r="C2512" s="288">
        <v>42297</v>
      </c>
      <c r="D2512" s="292">
        <v>42532</v>
      </c>
      <c r="E2512" s="289">
        <v>2016</v>
      </c>
      <c r="F2512" s="289">
        <v>4</v>
      </c>
      <c r="G2512" s="289">
        <v>2</v>
      </c>
      <c r="H2512">
        <v>39.618857142857152</v>
      </c>
      <c r="I2512" s="319">
        <v>1.7369000000000001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352">
        <v>0.39093500000000003</v>
      </c>
      <c r="W2512" s="14">
        <v>75</v>
      </c>
      <c r="X2512" s="457">
        <v>0.47182999999999997</v>
      </c>
      <c r="Y2512" s="136">
        <v>100</v>
      </c>
      <c r="Z2512" s="459">
        <v>0.38939499999999999</v>
      </c>
      <c r="AA2512" s="136">
        <v>105</v>
      </c>
      <c r="AB2512" s="459">
        <v>0.37784000000000001</v>
      </c>
      <c r="AC2512" s="136">
        <v>119</v>
      </c>
      <c r="AD2512" s="459">
        <v>0.34332499999999999</v>
      </c>
      <c r="AE2512" s="136">
        <v>126</v>
      </c>
    </row>
    <row r="2513" spans="1:31" s="289" customFormat="1">
      <c r="A2513" s="287" t="s">
        <v>143</v>
      </c>
      <c r="B2513" s="287" t="s">
        <v>203</v>
      </c>
      <c r="C2513" s="288">
        <v>42297</v>
      </c>
      <c r="D2513" s="292">
        <v>42532</v>
      </c>
      <c r="E2513" s="289">
        <v>2016</v>
      </c>
      <c r="F2513" s="289">
        <v>4</v>
      </c>
      <c r="G2513" s="289">
        <v>3</v>
      </c>
      <c r="H2513">
        <v>41.921314285714296</v>
      </c>
      <c r="I2513" s="319">
        <v>1.7330000000000001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352">
        <v>0.35348000000000002</v>
      </c>
      <c r="W2513" s="14">
        <v>75</v>
      </c>
      <c r="X2513" s="457">
        <v>0.47968500000000003</v>
      </c>
      <c r="Y2513" s="136">
        <v>100</v>
      </c>
      <c r="Z2513" s="459">
        <v>0.40670499999999998</v>
      </c>
      <c r="AA2513" s="136">
        <v>105</v>
      </c>
      <c r="AB2513" s="459">
        <v>0.42948500000000001</v>
      </c>
      <c r="AC2513" s="136">
        <v>119</v>
      </c>
      <c r="AD2513" s="459">
        <v>0.38312999999999997</v>
      </c>
      <c r="AE2513" s="136">
        <v>126</v>
      </c>
    </row>
    <row r="2514" spans="1:31" s="289" customFormat="1">
      <c r="A2514" s="287" t="s">
        <v>143</v>
      </c>
      <c r="B2514" s="287" t="s">
        <v>203</v>
      </c>
      <c r="C2514" s="288">
        <v>42297</v>
      </c>
      <c r="D2514" s="292">
        <v>42532</v>
      </c>
      <c r="E2514" s="289">
        <v>2016</v>
      </c>
      <c r="F2514" s="289">
        <v>4</v>
      </c>
      <c r="G2514" s="289">
        <v>4</v>
      </c>
      <c r="H2514">
        <v>52.168285714285716</v>
      </c>
      <c r="I2514" s="319">
        <v>1.6725000000000001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352">
        <v>0.44420500000000002</v>
      </c>
      <c r="W2514" s="14">
        <v>75</v>
      </c>
      <c r="X2514" s="457">
        <v>0.63575999999999999</v>
      </c>
      <c r="Y2514" s="136">
        <v>100</v>
      </c>
      <c r="Z2514" s="459">
        <v>0.57296999999999998</v>
      </c>
      <c r="AA2514" s="136">
        <v>105</v>
      </c>
      <c r="AB2514" s="459">
        <v>0.55889</v>
      </c>
      <c r="AC2514" s="136">
        <v>119</v>
      </c>
      <c r="AD2514" s="459">
        <v>0.47959499999999999</v>
      </c>
      <c r="AE2514" s="136">
        <v>126</v>
      </c>
    </row>
    <row r="2515" spans="1:31" s="289" customFormat="1">
      <c r="A2515" s="289" t="s">
        <v>143</v>
      </c>
      <c r="B2515" s="287" t="s">
        <v>203</v>
      </c>
      <c r="C2515" s="288">
        <v>42297</v>
      </c>
      <c r="D2515" s="292">
        <v>42532</v>
      </c>
      <c r="E2515" s="289">
        <v>2016</v>
      </c>
      <c r="F2515" s="289">
        <v>4</v>
      </c>
      <c r="G2515" s="289">
        <v>5</v>
      </c>
      <c r="H2515">
        <v>72.724457142857148</v>
      </c>
      <c r="I2515" s="319">
        <v>1.8884000000000001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352">
        <v>0.42915999999999999</v>
      </c>
      <c r="W2515" s="14">
        <v>75</v>
      </c>
      <c r="X2515" s="457">
        <v>0.64330500000000002</v>
      </c>
      <c r="Y2515" s="136">
        <v>100</v>
      </c>
      <c r="Z2515" s="459">
        <v>0.66457500000000003</v>
      </c>
      <c r="AA2515" s="136">
        <v>105</v>
      </c>
      <c r="AB2515" s="459">
        <v>0.61677999999999999</v>
      </c>
      <c r="AC2515" s="136">
        <v>119</v>
      </c>
      <c r="AD2515" s="459">
        <v>0.58077000000000001</v>
      </c>
      <c r="AE2515" s="136">
        <v>126</v>
      </c>
    </row>
    <row r="2516" spans="1:31" s="289" customFormat="1">
      <c r="A2516" s="287" t="s">
        <v>143</v>
      </c>
      <c r="B2516" s="287" t="s">
        <v>203</v>
      </c>
      <c r="C2516" s="288">
        <v>42297</v>
      </c>
      <c r="D2516" s="292">
        <v>42532</v>
      </c>
      <c r="E2516" s="289">
        <v>2016</v>
      </c>
      <c r="F2516" s="289">
        <v>4</v>
      </c>
      <c r="G2516" s="289">
        <v>6</v>
      </c>
      <c r="H2516">
        <v>77.495314285714272</v>
      </c>
      <c r="I2516" s="319">
        <v>2.1577000000000002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352">
        <v>0.43619999999999998</v>
      </c>
      <c r="W2516" s="14">
        <v>75</v>
      </c>
      <c r="X2516" s="457">
        <v>0.77937500000000004</v>
      </c>
      <c r="Y2516" s="136">
        <v>100</v>
      </c>
      <c r="Z2516" s="459">
        <v>0.76463999999999999</v>
      </c>
      <c r="AA2516" s="136">
        <v>105</v>
      </c>
      <c r="AB2516" s="459">
        <v>0.72608000000000006</v>
      </c>
      <c r="AC2516" s="136">
        <v>119</v>
      </c>
      <c r="AD2516" s="459">
        <v>0.68341000000000007</v>
      </c>
      <c r="AE2516" s="136">
        <v>126</v>
      </c>
    </row>
    <row r="2517" spans="1:31" s="289" customFormat="1">
      <c r="A2517" s="287" t="s">
        <v>143</v>
      </c>
      <c r="B2517" s="287" t="s">
        <v>203</v>
      </c>
      <c r="C2517" s="288">
        <v>42297</v>
      </c>
      <c r="D2517" s="292">
        <v>42532</v>
      </c>
      <c r="E2517" s="289">
        <v>2016</v>
      </c>
      <c r="F2517" s="289">
        <v>4</v>
      </c>
      <c r="G2517" s="289">
        <v>7</v>
      </c>
      <c r="H2517">
        <v>77.41234285714286</v>
      </c>
      <c r="I2517" s="319">
        <v>2.1958000000000002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352">
        <v>0.45228999999999997</v>
      </c>
      <c r="W2517" s="14">
        <v>75</v>
      </c>
      <c r="X2517" s="457">
        <v>0.76850499999999999</v>
      </c>
      <c r="Y2517" s="136">
        <v>100</v>
      </c>
      <c r="Z2517" s="459">
        <v>0.78541000000000005</v>
      </c>
      <c r="AA2517" s="136">
        <v>105</v>
      </c>
      <c r="AB2517" s="459">
        <v>0.7283599999999999</v>
      </c>
      <c r="AC2517" s="136">
        <v>119</v>
      </c>
      <c r="AD2517" s="459">
        <v>0.71399499999999994</v>
      </c>
      <c r="AE2517" s="136">
        <v>126</v>
      </c>
    </row>
    <row r="2518" spans="1:31" s="289" customFormat="1">
      <c r="A2518" s="289" t="s">
        <v>143</v>
      </c>
      <c r="B2518" s="287" t="s">
        <v>203</v>
      </c>
      <c r="C2518" s="288">
        <v>42297</v>
      </c>
      <c r="D2518" s="292">
        <v>42532</v>
      </c>
      <c r="E2518" s="289">
        <v>2016</v>
      </c>
      <c r="F2518" s="289">
        <v>4</v>
      </c>
      <c r="G2518" s="289">
        <v>8</v>
      </c>
      <c r="H2518">
        <v>60.652114285714291</v>
      </c>
      <c r="I2518" s="319">
        <v>2.2107000000000001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352">
        <v>0.365035</v>
      </c>
      <c r="W2518" s="14">
        <v>75</v>
      </c>
      <c r="X2518" s="457">
        <v>0.61502500000000004</v>
      </c>
      <c r="Y2518" s="136">
        <v>100</v>
      </c>
      <c r="Z2518" s="459">
        <v>0.57354499999999997</v>
      </c>
      <c r="AA2518" s="136">
        <v>105</v>
      </c>
      <c r="AB2518" s="459">
        <v>0.57752999999999999</v>
      </c>
      <c r="AC2518" s="136">
        <v>119</v>
      </c>
      <c r="AD2518" s="459">
        <v>0.51056000000000001</v>
      </c>
      <c r="AE2518" s="136">
        <v>126</v>
      </c>
    </row>
    <row r="2519" spans="1:31" s="289" customFormat="1" ht="15">
      <c r="A2519" s="287" t="s">
        <v>143</v>
      </c>
      <c r="B2519" s="287" t="s">
        <v>203</v>
      </c>
      <c r="C2519" s="288">
        <v>42297</v>
      </c>
      <c r="D2519" s="292">
        <v>42532</v>
      </c>
      <c r="E2519" s="289">
        <v>2016</v>
      </c>
      <c r="F2519" s="289">
        <v>4</v>
      </c>
      <c r="G2519" s="289">
        <v>9</v>
      </c>
      <c r="H2519">
        <v>69.052971428571439</v>
      </c>
      <c r="I2519" s="319">
        <v>2.077</v>
      </c>
      <c r="J2519" t="s">
        <v>17</v>
      </c>
      <c r="K2519" t="s">
        <v>17</v>
      </c>
      <c r="L2519" s="316" t="s">
        <v>385</v>
      </c>
      <c r="M2519"/>
      <c r="N2519"/>
      <c r="O2519"/>
      <c r="P2519"/>
      <c r="Q2519"/>
      <c r="R2519" s="14"/>
      <c r="S2519"/>
      <c r="T2519" t="s">
        <v>17</v>
      </c>
      <c r="U2519" t="s">
        <v>17</v>
      </c>
      <c r="V2519" s="352">
        <v>0.388625</v>
      </c>
      <c r="W2519" s="14">
        <v>75</v>
      </c>
      <c r="X2519" s="457">
        <v>0.68567999999999996</v>
      </c>
      <c r="Y2519" s="136">
        <v>100</v>
      </c>
      <c r="Z2519" s="459">
        <v>0.64822999999999997</v>
      </c>
      <c r="AA2519" s="136">
        <v>105</v>
      </c>
      <c r="AB2519" s="459">
        <v>0.63090000000000002</v>
      </c>
      <c r="AC2519" s="136">
        <v>119</v>
      </c>
      <c r="AD2519" s="459">
        <v>0.58621999999999996</v>
      </c>
      <c r="AE2519" s="136">
        <v>126</v>
      </c>
    </row>
    <row r="2520" spans="1:31" s="289" customFormat="1" ht="15">
      <c r="A2520" s="287" t="s">
        <v>143</v>
      </c>
      <c r="B2520" s="287" t="s">
        <v>203</v>
      </c>
      <c r="C2520" s="288">
        <v>42297</v>
      </c>
      <c r="D2520" s="292">
        <v>42532</v>
      </c>
      <c r="E2520" s="289">
        <v>2016</v>
      </c>
      <c r="F2520" s="289">
        <v>4</v>
      </c>
      <c r="G2520" s="289">
        <v>10</v>
      </c>
      <c r="H2520">
        <v>76.064057142857152</v>
      </c>
      <c r="I2520" s="319">
        <v>1.8831</v>
      </c>
      <c r="J2520" t="s">
        <v>17</v>
      </c>
      <c r="K2520" t="s">
        <v>17</v>
      </c>
      <c r="L2520" s="316" t="s">
        <v>386</v>
      </c>
      <c r="M2520"/>
      <c r="N2520"/>
      <c r="O2520"/>
      <c r="P2520"/>
      <c r="Q2520"/>
      <c r="R2520" s="14"/>
      <c r="S2520"/>
      <c r="T2520" t="s">
        <v>17</v>
      </c>
      <c r="U2520" t="s">
        <v>17</v>
      </c>
      <c r="V2520" s="352">
        <v>0.42199500000000001</v>
      </c>
      <c r="W2520" s="14">
        <v>75</v>
      </c>
      <c r="X2520" s="457">
        <v>0.71883999999999992</v>
      </c>
      <c r="Y2520" s="136">
        <v>100</v>
      </c>
      <c r="Z2520" s="459">
        <v>0.71663999999999994</v>
      </c>
      <c r="AA2520" s="136">
        <v>105</v>
      </c>
      <c r="AB2520" s="459">
        <v>0.67350500000000002</v>
      </c>
      <c r="AC2520" s="136">
        <v>119</v>
      </c>
      <c r="AD2520" s="459">
        <v>0.63897000000000004</v>
      </c>
      <c r="AE2520" s="136">
        <v>126</v>
      </c>
    </row>
    <row r="2521" spans="1:31" s="289" customFormat="1" ht="15">
      <c r="A2521" s="289" t="s">
        <v>143</v>
      </c>
      <c r="B2521" s="287" t="s">
        <v>203</v>
      </c>
      <c r="C2521" s="288">
        <v>42297</v>
      </c>
      <c r="D2521" s="292">
        <v>42532</v>
      </c>
      <c r="E2521" s="289">
        <v>2016</v>
      </c>
      <c r="F2521" s="289">
        <v>4</v>
      </c>
      <c r="G2521" s="289">
        <v>11</v>
      </c>
      <c r="H2521">
        <v>62.062628571428583</v>
      </c>
      <c r="I2521" s="319">
        <v>1.774</v>
      </c>
      <c r="J2521" t="s">
        <v>17</v>
      </c>
      <c r="K2521" t="s">
        <v>17</v>
      </c>
      <c r="L2521" s="316" t="s">
        <v>387</v>
      </c>
      <c r="M2521"/>
      <c r="N2521"/>
      <c r="O2521"/>
      <c r="P2521"/>
      <c r="Q2521"/>
      <c r="R2521" s="14"/>
      <c r="S2521"/>
      <c r="T2521" t="s">
        <v>17</v>
      </c>
      <c r="U2521" t="s">
        <v>17</v>
      </c>
      <c r="V2521" s="352">
        <v>0.40785000000000005</v>
      </c>
      <c r="W2521" s="14">
        <v>75</v>
      </c>
      <c r="X2521" s="457">
        <v>0.72840499999999997</v>
      </c>
      <c r="Y2521" s="136">
        <v>100</v>
      </c>
      <c r="Z2521" s="459">
        <v>0.68908999999999998</v>
      </c>
      <c r="AA2521" s="136">
        <v>105</v>
      </c>
      <c r="AB2521" s="459">
        <v>0.61065999999999998</v>
      </c>
      <c r="AC2521" s="136">
        <v>119</v>
      </c>
      <c r="AD2521" s="459">
        <v>0.57202500000000001</v>
      </c>
      <c r="AE2521" s="136">
        <v>126</v>
      </c>
    </row>
    <row r="2522" spans="1:31" s="289" customFormat="1" ht="15">
      <c r="A2522" s="287" t="s">
        <v>143</v>
      </c>
      <c r="B2522" s="287" t="s">
        <v>203</v>
      </c>
      <c r="C2522" s="288">
        <v>42297</v>
      </c>
      <c r="D2522" s="292">
        <v>42532</v>
      </c>
      <c r="E2522" s="289">
        <v>2016</v>
      </c>
      <c r="F2522" s="289">
        <v>4</v>
      </c>
      <c r="G2522" s="289">
        <v>12</v>
      </c>
      <c r="H2522">
        <v>79.092514285714302</v>
      </c>
      <c r="I2522" s="319">
        <v>1.9528000000000001</v>
      </c>
      <c r="J2522" t="s">
        <v>17</v>
      </c>
      <c r="K2522" t="s">
        <v>17</v>
      </c>
      <c r="L2522" s="316" t="s">
        <v>388</v>
      </c>
      <c r="M2522"/>
      <c r="N2522"/>
      <c r="O2522"/>
      <c r="P2522"/>
      <c r="Q2522"/>
      <c r="R2522" s="14"/>
      <c r="S2522"/>
      <c r="T2522" t="s">
        <v>17</v>
      </c>
      <c r="U2522" t="s">
        <v>17</v>
      </c>
      <c r="V2522" s="352">
        <v>0.39653499999999997</v>
      </c>
      <c r="W2522" s="14">
        <v>75</v>
      </c>
      <c r="X2522" s="457">
        <v>0.74416499999999997</v>
      </c>
      <c r="Y2522" s="136">
        <v>100</v>
      </c>
      <c r="Z2522" s="459">
        <v>0.72324500000000003</v>
      </c>
      <c r="AA2522" s="136">
        <v>105</v>
      </c>
      <c r="AB2522" s="459">
        <v>0.64799499999999999</v>
      </c>
      <c r="AC2522" s="136">
        <v>119</v>
      </c>
      <c r="AD2522" s="459">
        <v>0.64880000000000004</v>
      </c>
      <c r="AE2522" s="136">
        <v>126</v>
      </c>
    </row>
    <row r="2523" spans="1:31" s="289" customFormat="1" ht="15">
      <c r="A2523" s="287" t="s">
        <v>143</v>
      </c>
      <c r="B2523" s="287" t="s">
        <v>203</v>
      </c>
      <c r="C2523" s="288">
        <v>42297</v>
      </c>
      <c r="D2523" s="292">
        <v>42532</v>
      </c>
      <c r="E2523" s="289">
        <v>2016</v>
      </c>
      <c r="F2523" s="289">
        <v>4</v>
      </c>
      <c r="G2523" s="289">
        <v>13</v>
      </c>
      <c r="H2523">
        <v>79.030285714285725</v>
      </c>
      <c r="I2523" s="319">
        <v>2.1526000000000001</v>
      </c>
      <c r="J2523" t="s">
        <v>17</v>
      </c>
      <c r="K2523" t="s">
        <v>17</v>
      </c>
      <c r="L2523" s="316" t="s">
        <v>389</v>
      </c>
      <c r="M2523"/>
      <c r="N2523"/>
      <c r="O2523"/>
      <c r="P2523"/>
      <c r="Q2523"/>
      <c r="R2523" s="14"/>
      <c r="S2523"/>
      <c r="T2523" t="s">
        <v>17</v>
      </c>
      <c r="U2523" t="s">
        <v>17</v>
      </c>
      <c r="V2523" s="352">
        <v>0.48122333333333334</v>
      </c>
      <c r="W2523" s="14">
        <v>75</v>
      </c>
      <c r="X2523" s="457">
        <v>0.81882499999999991</v>
      </c>
      <c r="Y2523" s="136">
        <v>100</v>
      </c>
      <c r="Z2523" s="459">
        <v>0.81057000000000001</v>
      </c>
      <c r="AA2523" s="136">
        <v>105</v>
      </c>
      <c r="AB2523" s="459">
        <v>0.78404000000000007</v>
      </c>
      <c r="AC2523" s="136">
        <v>119</v>
      </c>
      <c r="AD2523" s="459">
        <v>0.720225</v>
      </c>
      <c r="AE2523" s="136">
        <v>126</v>
      </c>
    </row>
    <row r="2524" spans="1:31" s="289" customFormat="1">
      <c r="A2524" s="289" t="s">
        <v>143</v>
      </c>
      <c r="B2524" s="287" t="s">
        <v>203</v>
      </c>
      <c r="C2524" s="288">
        <v>42297</v>
      </c>
      <c r="D2524" s="292">
        <v>42532</v>
      </c>
      <c r="E2524" s="289">
        <v>2016</v>
      </c>
      <c r="F2524" s="289">
        <v>4</v>
      </c>
      <c r="G2524" s="289">
        <v>14</v>
      </c>
      <c r="H2524">
        <v>73.595657142857149</v>
      </c>
      <c r="I2524" s="319">
        <v>1.8935999999999999</v>
      </c>
      <c r="J2524" t="s">
        <v>17</v>
      </c>
      <c r="K2524" t="s">
        <v>17</v>
      </c>
      <c r="L2524"/>
      <c r="M2524"/>
      <c r="N2524"/>
      <c r="O2524"/>
      <c r="P2524"/>
      <c r="Q2524"/>
      <c r="R2524"/>
      <c r="S2524"/>
      <c r="T2524" t="s">
        <v>17</v>
      </c>
      <c r="U2524" t="s">
        <v>17</v>
      </c>
      <c r="V2524" s="353">
        <v>0.41147</v>
      </c>
      <c r="W2524" s="14">
        <v>75</v>
      </c>
      <c r="X2524" s="457">
        <v>0.70690999999999993</v>
      </c>
      <c r="Y2524" s="136">
        <v>100</v>
      </c>
      <c r="Z2524" s="460">
        <v>0.71292999999999995</v>
      </c>
      <c r="AA2524" s="136">
        <v>105</v>
      </c>
      <c r="AB2524" s="460">
        <v>0.63886333333333345</v>
      </c>
      <c r="AC2524" s="136">
        <v>119</v>
      </c>
      <c r="AD2524" s="460">
        <v>0.58221000000000001</v>
      </c>
      <c r="AE2524" s="136">
        <v>126</v>
      </c>
    </row>
    <row r="2525" spans="1:31" s="289" customFormat="1">
      <c r="A2525" s="287" t="s">
        <v>143</v>
      </c>
      <c r="B2525" s="287" t="s">
        <v>203</v>
      </c>
      <c r="C2525" s="128">
        <v>42661</v>
      </c>
      <c r="D2525" s="128">
        <v>42899</v>
      </c>
      <c r="E2525" s="289">
        <v>2017</v>
      </c>
      <c r="F2525" s="289">
        <v>1</v>
      </c>
      <c r="G2525" s="289">
        <v>1</v>
      </c>
      <c r="H2525">
        <v>23.857166670000002</v>
      </c>
      <c r="I2525" t="s">
        <v>17</v>
      </c>
      <c r="J2525"/>
      <c r="K2525"/>
      <c r="L2525"/>
      <c r="M2525"/>
      <c r="N2525"/>
      <c r="O2525"/>
      <c r="P2525"/>
      <c r="Q2525"/>
      <c r="R2525"/>
      <c r="S2525"/>
      <c r="T2525"/>
      <c r="U2525"/>
      <c r="V2525" s="391"/>
      <c r="W2525" s="14"/>
      <c r="X2525" s="461">
        <v>0.31462897526501798</v>
      </c>
      <c r="Y2525" s="136">
        <v>86</v>
      </c>
      <c r="Z2525" s="461">
        <v>0.329756329113924</v>
      </c>
      <c r="AA2525" s="136">
        <v>98</v>
      </c>
      <c r="AB2525" s="461">
        <v>0.31624632352941201</v>
      </c>
      <c r="AC2525" s="136">
        <v>109</v>
      </c>
      <c r="AD2525" s="461">
        <v>0.29805283018867901</v>
      </c>
      <c r="AE2525" s="136">
        <v>116</v>
      </c>
    </row>
    <row r="2526" spans="1:31" s="289" customFormat="1">
      <c r="A2526" s="289" t="s">
        <v>143</v>
      </c>
      <c r="B2526" s="287" t="s">
        <v>203</v>
      </c>
      <c r="C2526" s="128">
        <v>42661</v>
      </c>
      <c r="D2526" s="128">
        <v>42899</v>
      </c>
      <c r="E2526" s="289">
        <v>2017</v>
      </c>
      <c r="F2526" s="289">
        <v>1</v>
      </c>
      <c r="G2526" s="289">
        <v>2</v>
      </c>
      <c r="H2526">
        <v>12.68483333</v>
      </c>
      <c r="I2526" t="s">
        <v>337</v>
      </c>
      <c r="J2526"/>
      <c r="K2526"/>
      <c r="L2526"/>
      <c r="M2526"/>
      <c r="N2526"/>
      <c r="O2526"/>
      <c r="P2526"/>
      <c r="Q2526"/>
      <c r="R2526"/>
      <c r="S2526"/>
      <c r="T2526"/>
      <c r="U2526"/>
      <c r="V2526" s="391"/>
      <c r="W2526" s="14"/>
      <c r="X2526" s="461">
        <v>0.25730656934306601</v>
      </c>
      <c r="Y2526" s="136">
        <v>86</v>
      </c>
      <c r="Z2526" s="461">
        <v>0.26624350649350598</v>
      </c>
      <c r="AA2526" s="136">
        <v>98</v>
      </c>
      <c r="AB2526" s="461">
        <v>0.310147492625369</v>
      </c>
      <c r="AC2526" s="136">
        <v>109</v>
      </c>
      <c r="AD2526" s="461">
        <v>0.23165702479338801</v>
      </c>
      <c r="AE2526" s="136">
        <v>116</v>
      </c>
    </row>
    <row r="2527" spans="1:31" s="289" customFormat="1">
      <c r="A2527" s="287" t="s">
        <v>143</v>
      </c>
      <c r="B2527" s="287" t="s">
        <v>203</v>
      </c>
      <c r="C2527" s="128">
        <v>42661</v>
      </c>
      <c r="D2527" s="128">
        <v>42899</v>
      </c>
      <c r="E2527" s="289">
        <v>2017</v>
      </c>
      <c r="F2527" s="289">
        <v>1</v>
      </c>
      <c r="G2527" s="289">
        <v>3</v>
      </c>
      <c r="H2527">
        <v>38.1755</v>
      </c>
      <c r="I2527" t="s">
        <v>17</v>
      </c>
      <c r="J2527"/>
      <c r="K2527"/>
      <c r="L2527"/>
      <c r="M2527"/>
      <c r="N2527"/>
      <c r="O2527"/>
      <c r="P2527"/>
      <c r="Q2527"/>
      <c r="R2527"/>
      <c r="S2527"/>
      <c r="T2527"/>
      <c r="U2527"/>
      <c r="V2527" s="391"/>
      <c r="W2527" s="14"/>
      <c r="X2527" s="461">
        <v>0.35603780068728502</v>
      </c>
      <c r="Y2527" s="136">
        <v>86</v>
      </c>
      <c r="Z2527" s="461">
        <v>0.42141401273885298</v>
      </c>
      <c r="AA2527" s="136">
        <v>98</v>
      </c>
      <c r="AB2527" s="461">
        <v>0.40586296296296298</v>
      </c>
      <c r="AC2527" s="136">
        <v>109</v>
      </c>
      <c r="AD2527" s="461">
        <v>0.38339629629629601</v>
      </c>
      <c r="AE2527" s="136">
        <v>116</v>
      </c>
    </row>
    <row r="2528" spans="1:31" s="289" customFormat="1">
      <c r="A2528" s="289" t="s">
        <v>143</v>
      </c>
      <c r="B2528" s="287" t="s">
        <v>203</v>
      </c>
      <c r="C2528" s="128">
        <v>42661</v>
      </c>
      <c r="D2528" s="128">
        <v>42899</v>
      </c>
      <c r="E2528" s="289">
        <v>2017</v>
      </c>
      <c r="F2528" s="289">
        <v>1</v>
      </c>
      <c r="G2528" s="289">
        <v>4</v>
      </c>
      <c r="H2528">
        <v>36.441166670000001</v>
      </c>
      <c r="I2528" t="s">
        <v>337</v>
      </c>
      <c r="J2528"/>
      <c r="K2528"/>
      <c r="L2528"/>
      <c r="M2528"/>
      <c r="N2528"/>
      <c r="O2528"/>
      <c r="P2528"/>
      <c r="Q2528"/>
      <c r="R2528"/>
      <c r="S2528"/>
      <c r="T2528"/>
      <c r="U2528"/>
      <c r="V2528" s="391"/>
      <c r="W2528" s="14"/>
      <c r="X2528" s="461">
        <v>0.32361151079136702</v>
      </c>
      <c r="Y2528" s="136">
        <v>86</v>
      </c>
      <c r="Z2528" s="461">
        <v>0.39515771812080502</v>
      </c>
      <c r="AA2528" s="136">
        <v>98</v>
      </c>
      <c r="AB2528" s="461">
        <v>0.40486590038314202</v>
      </c>
      <c r="AC2528" s="136">
        <v>109</v>
      </c>
      <c r="AD2528" s="461">
        <v>0.348677290836653</v>
      </c>
      <c r="AE2528" s="136">
        <v>116</v>
      </c>
    </row>
    <row r="2529" spans="1:31" s="289" customFormat="1">
      <c r="A2529" s="287" t="s">
        <v>143</v>
      </c>
      <c r="B2529" s="287" t="s">
        <v>203</v>
      </c>
      <c r="C2529" s="128">
        <v>42661</v>
      </c>
      <c r="D2529" s="128">
        <v>42899</v>
      </c>
      <c r="E2529" s="289">
        <v>2017</v>
      </c>
      <c r="F2529" s="289">
        <v>1</v>
      </c>
      <c r="G2529" s="289">
        <v>5</v>
      </c>
      <c r="H2529">
        <v>66.912999999999997</v>
      </c>
      <c r="I2529" t="s">
        <v>17</v>
      </c>
      <c r="J2529"/>
      <c r="K2529"/>
      <c r="L2529"/>
      <c r="M2529"/>
      <c r="N2529"/>
      <c r="O2529"/>
      <c r="P2529"/>
      <c r="Q2529"/>
      <c r="R2529"/>
      <c r="S2529"/>
      <c r="T2529"/>
      <c r="U2529"/>
      <c r="V2529" s="391"/>
      <c r="W2529" s="14"/>
      <c r="X2529" s="461">
        <v>0.39292222222222201</v>
      </c>
      <c r="Y2529" s="136">
        <v>86</v>
      </c>
      <c r="Z2529" s="461">
        <v>0.56875796178343996</v>
      </c>
      <c r="AA2529" s="136">
        <v>98</v>
      </c>
      <c r="AB2529" s="461">
        <v>0.63193233082706801</v>
      </c>
      <c r="AC2529" s="136">
        <v>109</v>
      </c>
      <c r="AD2529" s="461">
        <v>0.62412408759124105</v>
      </c>
      <c r="AE2529" s="136">
        <v>116</v>
      </c>
    </row>
    <row r="2530" spans="1:31" s="289" customFormat="1">
      <c r="A2530" s="289" t="s">
        <v>143</v>
      </c>
      <c r="B2530" s="287" t="s">
        <v>203</v>
      </c>
      <c r="C2530" s="128">
        <v>42661</v>
      </c>
      <c r="D2530" s="128">
        <v>42899</v>
      </c>
      <c r="E2530" s="289">
        <v>2017</v>
      </c>
      <c r="F2530" s="289">
        <v>1</v>
      </c>
      <c r="G2530" s="289">
        <v>6</v>
      </c>
      <c r="H2530">
        <v>67.78016667</v>
      </c>
      <c r="I2530" t="s">
        <v>337</v>
      </c>
      <c r="J2530"/>
      <c r="K2530"/>
      <c r="L2530"/>
      <c r="M2530"/>
      <c r="N2530"/>
      <c r="O2530"/>
      <c r="P2530"/>
      <c r="Q2530"/>
      <c r="R2530"/>
      <c r="S2530"/>
      <c r="T2530"/>
      <c r="U2530"/>
      <c r="V2530" s="391"/>
      <c r="W2530" s="14"/>
      <c r="X2530" s="461">
        <v>0.394358208955224</v>
      </c>
      <c r="Y2530" s="136">
        <v>86</v>
      </c>
      <c r="Z2530" s="461">
        <v>0.536900662251656</v>
      </c>
      <c r="AA2530" s="136">
        <v>98</v>
      </c>
      <c r="AB2530" s="461">
        <v>0.64729571984435796</v>
      </c>
      <c r="AC2530" s="136">
        <v>109</v>
      </c>
      <c r="AD2530" s="461">
        <v>0.65119767441860499</v>
      </c>
      <c r="AE2530" s="136">
        <v>116</v>
      </c>
    </row>
    <row r="2531" spans="1:31" s="289" customFormat="1">
      <c r="A2531" s="287" t="s">
        <v>143</v>
      </c>
      <c r="B2531" s="287" t="s">
        <v>203</v>
      </c>
      <c r="C2531" s="128">
        <v>42661</v>
      </c>
      <c r="D2531" s="128">
        <v>42899</v>
      </c>
      <c r="E2531" s="289">
        <v>2017</v>
      </c>
      <c r="F2531" s="289">
        <v>1</v>
      </c>
      <c r="G2531" s="289">
        <v>7</v>
      </c>
      <c r="H2531">
        <v>83.731999999999999</v>
      </c>
      <c r="I2531" t="s">
        <v>17</v>
      </c>
      <c r="J2531"/>
      <c r="K2531"/>
      <c r="L2531"/>
      <c r="M2531"/>
      <c r="N2531"/>
      <c r="O2531"/>
      <c r="P2531"/>
      <c r="Q2531"/>
      <c r="R2531"/>
      <c r="S2531"/>
      <c r="T2531"/>
      <c r="U2531"/>
      <c r="V2531" s="391"/>
      <c r="W2531" s="14"/>
      <c r="X2531" s="461">
        <v>0.29984074074074102</v>
      </c>
      <c r="Y2531" s="136">
        <v>86</v>
      </c>
      <c r="Z2531" s="461">
        <v>0.50258724832214796</v>
      </c>
      <c r="AA2531" s="136">
        <v>98</v>
      </c>
      <c r="AB2531" s="461">
        <v>0.61060885608856097</v>
      </c>
      <c r="AC2531" s="136">
        <v>109</v>
      </c>
      <c r="AD2531" s="461">
        <v>0.66052962962963002</v>
      </c>
      <c r="AE2531" s="136">
        <v>116</v>
      </c>
    </row>
    <row r="2532" spans="1:31" s="289" customFormat="1">
      <c r="A2532" s="289" t="s">
        <v>143</v>
      </c>
      <c r="B2532" s="287" t="s">
        <v>203</v>
      </c>
      <c r="C2532" s="128">
        <v>42661</v>
      </c>
      <c r="D2532" s="128">
        <v>42899</v>
      </c>
      <c r="E2532" s="289">
        <v>2017</v>
      </c>
      <c r="F2532" s="289">
        <v>1</v>
      </c>
      <c r="G2532" s="289">
        <v>8</v>
      </c>
      <c r="H2532">
        <v>47.1295</v>
      </c>
      <c r="I2532" t="s">
        <v>337</v>
      </c>
      <c r="J2532"/>
      <c r="K2532"/>
      <c r="L2532"/>
      <c r="M2532"/>
      <c r="N2532"/>
      <c r="O2532"/>
      <c r="P2532"/>
      <c r="Q2532"/>
      <c r="R2532"/>
      <c r="S2532"/>
      <c r="T2532"/>
      <c r="U2532"/>
      <c r="V2532" s="391"/>
      <c r="W2532" s="14"/>
      <c r="X2532" s="461">
        <v>0.22969348659003799</v>
      </c>
      <c r="Y2532" s="136">
        <v>86</v>
      </c>
      <c r="Z2532" s="461">
        <v>0.28616666666666701</v>
      </c>
      <c r="AA2532" s="136">
        <v>98</v>
      </c>
      <c r="AB2532" s="461">
        <v>0.39346274509803902</v>
      </c>
      <c r="AC2532" s="136">
        <v>109</v>
      </c>
      <c r="AD2532" s="461">
        <v>0.40526086956521701</v>
      </c>
      <c r="AE2532" s="136">
        <v>116</v>
      </c>
    </row>
    <row r="2533" spans="1:31" s="289" customFormat="1">
      <c r="A2533" s="287" t="s">
        <v>143</v>
      </c>
      <c r="B2533" s="287" t="s">
        <v>203</v>
      </c>
      <c r="C2533" s="128">
        <v>42661</v>
      </c>
      <c r="D2533" s="128">
        <v>42899</v>
      </c>
      <c r="E2533" s="289">
        <v>2017</v>
      </c>
      <c r="F2533" s="289">
        <v>1</v>
      </c>
      <c r="G2533" s="289">
        <v>9</v>
      </c>
      <c r="H2533">
        <v>55.680166669999998</v>
      </c>
      <c r="I2533" t="s">
        <v>17</v>
      </c>
      <c r="J2533"/>
      <c r="K2533"/>
      <c r="L2533"/>
      <c r="M2533"/>
      <c r="N2533"/>
      <c r="O2533"/>
      <c r="P2533"/>
      <c r="Q2533"/>
      <c r="R2533"/>
      <c r="S2533"/>
      <c r="T2533"/>
      <c r="U2533"/>
      <c r="V2533" s="391"/>
      <c r="W2533" s="14"/>
      <c r="X2533" s="461">
        <v>0.36591851851851898</v>
      </c>
      <c r="Y2533" s="136">
        <v>86</v>
      </c>
      <c r="Z2533" s="461">
        <v>0.49275159235668797</v>
      </c>
      <c r="AA2533" s="136">
        <v>98</v>
      </c>
      <c r="AB2533" s="461">
        <v>0.51119841269841304</v>
      </c>
      <c r="AC2533" s="136">
        <v>109</v>
      </c>
      <c r="AD2533" s="461">
        <v>0.51575187969924796</v>
      </c>
      <c r="AE2533" s="136">
        <v>116</v>
      </c>
    </row>
    <row r="2534" spans="1:31" s="289" customFormat="1">
      <c r="A2534" s="289" t="s">
        <v>143</v>
      </c>
      <c r="B2534" s="287" t="s">
        <v>203</v>
      </c>
      <c r="C2534" s="128">
        <v>42661</v>
      </c>
      <c r="D2534" s="128">
        <v>42899</v>
      </c>
      <c r="E2534" s="289">
        <v>2017</v>
      </c>
      <c r="F2534" s="289">
        <v>1</v>
      </c>
      <c r="G2534" s="289">
        <v>10</v>
      </c>
      <c r="H2534">
        <v>60.802500000000002</v>
      </c>
      <c r="I2534" t="s">
        <v>337</v>
      </c>
      <c r="J2534"/>
      <c r="K2534"/>
      <c r="L2534"/>
      <c r="M2534"/>
      <c r="N2534"/>
      <c r="O2534"/>
      <c r="P2534"/>
      <c r="Q2534"/>
      <c r="R2534"/>
      <c r="S2534"/>
      <c r="T2534"/>
      <c r="U2534"/>
      <c r="V2534" s="391"/>
      <c r="W2534" s="14"/>
      <c r="X2534" s="461">
        <v>0.35426666666666701</v>
      </c>
      <c r="Y2534" s="136">
        <v>86</v>
      </c>
      <c r="Z2534" s="461">
        <v>0.48341830065359498</v>
      </c>
      <c r="AA2534" s="136">
        <v>98</v>
      </c>
      <c r="AB2534" s="461">
        <v>0.52900746268656695</v>
      </c>
      <c r="AC2534" s="136">
        <v>109</v>
      </c>
      <c r="AD2534" s="461">
        <v>0.56641544117647102</v>
      </c>
      <c r="AE2534" s="136">
        <v>116</v>
      </c>
    </row>
    <row r="2535" spans="1:31" s="289" customFormat="1">
      <c r="A2535" s="287" t="s">
        <v>143</v>
      </c>
      <c r="B2535" s="287" t="s">
        <v>203</v>
      </c>
      <c r="C2535" s="128">
        <v>42661</v>
      </c>
      <c r="D2535" s="128">
        <v>42899</v>
      </c>
      <c r="E2535" s="289">
        <v>2017</v>
      </c>
      <c r="F2535" s="289">
        <v>1</v>
      </c>
      <c r="G2535" s="289">
        <v>11</v>
      </c>
      <c r="H2535">
        <v>71.692499999999995</v>
      </c>
      <c r="I2535" t="s">
        <v>17</v>
      </c>
      <c r="J2535"/>
      <c r="K2535"/>
      <c r="L2535"/>
      <c r="M2535"/>
      <c r="N2535"/>
      <c r="O2535"/>
      <c r="P2535"/>
      <c r="Q2535"/>
      <c r="R2535"/>
      <c r="S2535"/>
      <c r="T2535"/>
      <c r="U2535"/>
      <c r="V2535" s="391"/>
      <c r="W2535" s="14"/>
      <c r="X2535" s="461">
        <v>0.39356690140845102</v>
      </c>
      <c r="Y2535" s="136">
        <v>86</v>
      </c>
      <c r="Z2535" s="461">
        <v>0.552618892508143</v>
      </c>
      <c r="AA2535" s="136">
        <v>98</v>
      </c>
      <c r="AB2535" s="461">
        <v>0.638922480620155</v>
      </c>
      <c r="AC2535" s="136">
        <v>109</v>
      </c>
      <c r="AD2535" s="461">
        <v>0.71753260869565205</v>
      </c>
      <c r="AE2535" s="136">
        <v>116</v>
      </c>
    </row>
    <row r="2536" spans="1:31" s="289" customFormat="1">
      <c r="A2536" s="289" t="s">
        <v>143</v>
      </c>
      <c r="B2536" s="287" t="s">
        <v>203</v>
      </c>
      <c r="C2536" s="128">
        <v>42661</v>
      </c>
      <c r="D2536" s="128">
        <v>42899</v>
      </c>
      <c r="E2536" s="289">
        <v>2017</v>
      </c>
      <c r="F2536" s="289">
        <v>1</v>
      </c>
      <c r="G2536" s="289">
        <v>12</v>
      </c>
      <c r="H2536">
        <v>83.772333329999995</v>
      </c>
      <c r="I2536" t="s">
        <v>337</v>
      </c>
      <c r="J2536"/>
      <c r="K2536"/>
      <c r="L2536"/>
      <c r="M2536"/>
      <c r="N2536"/>
      <c r="O2536"/>
      <c r="P2536"/>
      <c r="Q2536"/>
      <c r="R2536"/>
      <c r="S2536"/>
      <c r="T2536"/>
      <c r="U2536"/>
      <c r="V2536" s="391"/>
      <c r="W2536" s="14"/>
      <c r="X2536" s="461">
        <v>0.42435897435897402</v>
      </c>
      <c r="Y2536" s="136">
        <v>86</v>
      </c>
      <c r="Z2536" s="461">
        <v>0.58105937500000004</v>
      </c>
      <c r="AA2536" s="136">
        <v>98</v>
      </c>
      <c r="AB2536" s="461">
        <v>0.66050735294117602</v>
      </c>
      <c r="AC2536" s="136">
        <v>109</v>
      </c>
      <c r="AD2536" s="461">
        <v>0.75915925925925898</v>
      </c>
      <c r="AE2536" s="136">
        <v>116</v>
      </c>
    </row>
    <row r="2537" spans="1:31" s="289" customFormat="1">
      <c r="A2537" s="287" t="s">
        <v>143</v>
      </c>
      <c r="B2537" s="287" t="s">
        <v>203</v>
      </c>
      <c r="C2537" s="128">
        <v>42661</v>
      </c>
      <c r="D2537" s="128">
        <v>42899</v>
      </c>
      <c r="E2537" s="289">
        <v>2017</v>
      </c>
      <c r="F2537" s="289">
        <v>1</v>
      </c>
      <c r="G2537" s="289">
        <v>13</v>
      </c>
      <c r="H2537">
        <v>89.721500000000006</v>
      </c>
      <c r="I2537" t="s">
        <v>17</v>
      </c>
      <c r="J2537"/>
      <c r="K2537"/>
      <c r="L2537"/>
      <c r="M2537"/>
      <c r="N2537"/>
      <c r="O2537"/>
      <c r="P2537"/>
      <c r="Q2537"/>
      <c r="R2537"/>
      <c r="S2537"/>
      <c r="T2537"/>
      <c r="U2537"/>
      <c r="V2537" s="391"/>
      <c r="W2537" s="14"/>
      <c r="X2537" s="461">
        <v>0.38861403508771902</v>
      </c>
      <c r="Y2537" s="136">
        <v>86</v>
      </c>
      <c r="Z2537" s="461">
        <v>0.60114239482200604</v>
      </c>
      <c r="AA2537" s="136">
        <v>98</v>
      </c>
      <c r="AB2537" s="461">
        <v>0.66008076923076897</v>
      </c>
      <c r="AC2537" s="136">
        <v>109</v>
      </c>
      <c r="AD2537" s="461">
        <v>0.76109523809523805</v>
      </c>
      <c r="AE2537" s="136">
        <v>116</v>
      </c>
    </row>
    <row r="2538" spans="1:31" s="289" customFormat="1">
      <c r="A2538" s="289" t="s">
        <v>143</v>
      </c>
      <c r="B2538" s="287" t="s">
        <v>203</v>
      </c>
      <c r="C2538" s="128">
        <v>42661</v>
      </c>
      <c r="D2538" s="128">
        <v>42899</v>
      </c>
      <c r="E2538" s="289">
        <v>2017</v>
      </c>
      <c r="F2538" s="289">
        <v>1</v>
      </c>
      <c r="G2538" s="289">
        <v>14</v>
      </c>
      <c r="H2538">
        <v>55.962499999999999</v>
      </c>
      <c r="I2538" t="s">
        <v>337</v>
      </c>
      <c r="J2538"/>
      <c r="K2538"/>
      <c r="L2538"/>
      <c r="M2538"/>
      <c r="N2538"/>
      <c r="O2538"/>
      <c r="P2538"/>
      <c r="Q2538"/>
      <c r="R2538"/>
      <c r="S2538"/>
      <c r="T2538"/>
      <c r="U2538"/>
      <c r="V2538" s="391"/>
      <c r="W2538" s="14"/>
      <c r="X2538" s="461">
        <v>0.353884476534296</v>
      </c>
      <c r="Y2538" s="136">
        <v>86</v>
      </c>
      <c r="Z2538" s="461">
        <v>0.491202572347267</v>
      </c>
      <c r="AA2538" s="136">
        <v>98</v>
      </c>
      <c r="AB2538" s="461">
        <v>0.51183955223880595</v>
      </c>
      <c r="AC2538" s="136">
        <v>109</v>
      </c>
      <c r="AD2538" s="461">
        <v>0.53736923076923104</v>
      </c>
      <c r="AE2538" s="136">
        <v>116</v>
      </c>
    </row>
    <row r="2539" spans="1:31" s="289" customFormat="1">
      <c r="A2539" s="287" t="s">
        <v>143</v>
      </c>
      <c r="B2539" s="287" t="s">
        <v>203</v>
      </c>
      <c r="C2539" s="128">
        <v>42661</v>
      </c>
      <c r="D2539" s="128">
        <v>42899</v>
      </c>
      <c r="E2539" s="289">
        <v>2017</v>
      </c>
      <c r="F2539" s="289">
        <v>2</v>
      </c>
      <c r="G2539" s="289">
        <v>1</v>
      </c>
      <c r="H2539">
        <v>15.22583333</v>
      </c>
      <c r="I2539" t="s">
        <v>17</v>
      </c>
      <c r="J2539"/>
      <c r="K2539"/>
      <c r="L2539"/>
      <c r="M2539"/>
      <c r="N2539"/>
      <c r="O2539"/>
      <c r="P2539"/>
      <c r="Q2539"/>
      <c r="R2539"/>
      <c r="S2539"/>
      <c r="T2539"/>
      <c r="U2539"/>
      <c r="V2539" s="391"/>
      <c r="W2539" s="14"/>
      <c r="X2539" s="461">
        <v>0.26539552238806002</v>
      </c>
      <c r="Y2539" s="136">
        <v>86</v>
      </c>
      <c r="Z2539" s="461">
        <v>0.28792542372881402</v>
      </c>
      <c r="AA2539" s="136">
        <v>98</v>
      </c>
      <c r="AB2539" s="461">
        <v>0.26287547169811298</v>
      </c>
      <c r="AC2539" s="136">
        <v>109</v>
      </c>
      <c r="AD2539" s="461">
        <v>0.261490909090909</v>
      </c>
      <c r="AE2539" s="136">
        <v>116</v>
      </c>
    </row>
    <row r="2540" spans="1:31" s="289" customFormat="1">
      <c r="A2540" s="289" t="s">
        <v>143</v>
      </c>
      <c r="B2540" s="287" t="s">
        <v>203</v>
      </c>
      <c r="C2540" s="128">
        <v>42661</v>
      </c>
      <c r="D2540" s="128">
        <v>42899</v>
      </c>
      <c r="E2540" s="289">
        <v>2017</v>
      </c>
      <c r="F2540" s="289">
        <v>2</v>
      </c>
      <c r="G2540" s="289">
        <v>2</v>
      </c>
      <c r="H2540">
        <v>16.698</v>
      </c>
      <c r="I2540" t="s">
        <v>337</v>
      </c>
      <c r="J2540"/>
      <c r="K2540"/>
      <c r="L2540"/>
      <c r="M2540"/>
      <c r="N2540"/>
      <c r="O2540"/>
      <c r="P2540"/>
      <c r="Q2540"/>
      <c r="R2540"/>
      <c r="S2540"/>
      <c r="T2540"/>
      <c r="U2540"/>
      <c r="V2540" s="391"/>
      <c r="W2540" s="14"/>
      <c r="X2540" s="461">
        <v>0.242109090909091</v>
      </c>
      <c r="Y2540" s="136">
        <v>86</v>
      </c>
      <c r="Z2540" s="461">
        <v>0.28387055016181201</v>
      </c>
      <c r="AA2540" s="136">
        <v>98</v>
      </c>
      <c r="AB2540" s="461">
        <v>0.27845634920634899</v>
      </c>
      <c r="AC2540" s="136">
        <v>109</v>
      </c>
      <c r="AD2540" s="461">
        <v>0.26179166666666698</v>
      </c>
      <c r="AE2540" s="136">
        <v>116</v>
      </c>
    </row>
    <row r="2541" spans="1:31" s="289" customFormat="1">
      <c r="A2541" s="287" t="s">
        <v>143</v>
      </c>
      <c r="B2541" s="287" t="s">
        <v>203</v>
      </c>
      <c r="C2541" s="128">
        <v>42661</v>
      </c>
      <c r="D2541" s="128">
        <v>42899</v>
      </c>
      <c r="E2541" s="289">
        <v>2017</v>
      </c>
      <c r="F2541" s="289">
        <v>2</v>
      </c>
      <c r="G2541" s="289">
        <v>3</v>
      </c>
      <c r="H2541">
        <v>29.503833329999999</v>
      </c>
      <c r="I2541" t="s">
        <v>17</v>
      </c>
      <c r="J2541"/>
      <c r="K2541"/>
      <c r="L2541"/>
      <c r="M2541"/>
      <c r="N2541"/>
      <c r="O2541"/>
      <c r="P2541"/>
      <c r="Q2541"/>
      <c r="R2541"/>
      <c r="S2541"/>
      <c r="T2541"/>
      <c r="U2541"/>
      <c r="V2541" s="391"/>
      <c r="W2541" s="14"/>
      <c r="X2541" s="461">
        <v>0.29944444444444401</v>
      </c>
      <c r="Y2541" s="136">
        <v>86</v>
      </c>
      <c r="Z2541" s="461">
        <v>0.34406896551724098</v>
      </c>
      <c r="AA2541" s="136">
        <v>98</v>
      </c>
      <c r="AB2541" s="461">
        <v>0.33773106060606101</v>
      </c>
      <c r="AC2541" s="136">
        <v>109</v>
      </c>
      <c r="AD2541" s="461">
        <v>0.35174452554744501</v>
      </c>
      <c r="AE2541" s="136">
        <v>116</v>
      </c>
    </row>
    <row r="2542" spans="1:31" s="289" customFormat="1">
      <c r="A2542" s="289" t="s">
        <v>143</v>
      </c>
      <c r="B2542" s="287" t="s">
        <v>203</v>
      </c>
      <c r="C2542" s="128">
        <v>42661</v>
      </c>
      <c r="D2542" s="128">
        <v>42899</v>
      </c>
      <c r="E2542" s="289">
        <v>2017</v>
      </c>
      <c r="F2542" s="289">
        <v>2</v>
      </c>
      <c r="G2542" s="289">
        <v>4</v>
      </c>
      <c r="H2542">
        <v>35.251333330000001</v>
      </c>
      <c r="I2542" t="s">
        <v>337</v>
      </c>
      <c r="J2542"/>
      <c r="K2542"/>
      <c r="L2542"/>
      <c r="M2542"/>
      <c r="N2542"/>
      <c r="O2542"/>
      <c r="P2542"/>
      <c r="Q2542"/>
      <c r="R2542"/>
      <c r="S2542"/>
      <c r="T2542"/>
      <c r="U2542"/>
      <c r="V2542" s="391"/>
      <c r="W2542" s="14"/>
      <c r="X2542" s="461">
        <v>0.267221789883269</v>
      </c>
      <c r="Y2542" s="136">
        <v>86</v>
      </c>
      <c r="Z2542" s="461">
        <v>0.38173539518900301</v>
      </c>
      <c r="AA2542" s="136">
        <v>98</v>
      </c>
      <c r="AB2542" s="461">
        <v>0.44943968871595302</v>
      </c>
      <c r="AC2542" s="136">
        <v>109</v>
      </c>
      <c r="AD2542" s="461">
        <v>0.454091254752852</v>
      </c>
      <c r="AE2542" s="136">
        <v>116</v>
      </c>
    </row>
    <row r="2543" spans="1:31" s="289" customFormat="1">
      <c r="A2543" s="287" t="s">
        <v>143</v>
      </c>
      <c r="B2543" s="287" t="s">
        <v>203</v>
      </c>
      <c r="C2543" s="128">
        <v>42661</v>
      </c>
      <c r="D2543" s="128">
        <v>42899</v>
      </c>
      <c r="E2543" s="289">
        <v>2017</v>
      </c>
      <c r="F2543" s="289">
        <v>2</v>
      </c>
      <c r="G2543" s="289">
        <v>5</v>
      </c>
      <c r="H2543">
        <v>52.977833330000003</v>
      </c>
      <c r="I2543" t="s">
        <v>17</v>
      </c>
      <c r="J2543"/>
      <c r="K2543"/>
      <c r="L2543"/>
      <c r="M2543"/>
      <c r="N2543"/>
      <c r="O2543"/>
      <c r="P2543"/>
      <c r="Q2543"/>
      <c r="R2543"/>
      <c r="S2543"/>
      <c r="T2543"/>
      <c r="U2543"/>
      <c r="V2543" s="391"/>
      <c r="W2543" s="14"/>
      <c r="X2543" s="461">
        <v>0.26974253731343301</v>
      </c>
      <c r="Y2543" s="136">
        <v>86</v>
      </c>
      <c r="Z2543" s="461">
        <v>0.39138607594936697</v>
      </c>
      <c r="AA2543" s="136">
        <v>98</v>
      </c>
      <c r="AB2543" s="461">
        <v>0.48466265060240998</v>
      </c>
      <c r="AC2543" s="136">
        <v>109</v>
      </c>
      <c r="AD2543" s="461">
        <v>0.54330337078651703</v>
      </c>
      <c r="AE2543" s="136">
        <v>116</v>
      </c>
    </row>
    <row r="2544" spans="1:31" s="289" customFormat="1">
      <c r="A2544" s="289" t="s">
        <v>143</v>
      </c>
      <c r="B2544" s="287" t="s">
        <v>203</v>
      </c>
      <c r="C2544" s="128">
        <v>42661</v>
      </c>
      <c r="D2544" s="128">
        <v>42899</v>
      </c>
      <c r="E2544" s="289">
        <v>2017</v>
      </c>
      <c r="F2544" s="289">
        <v>2</v>
      </c>
      <c r="G2544" s="289">
        <v>6</v>
      </c>
      <c r="H2544">
        <v>79.718833329999995</v>
      </c>
      <c r="I2544" t="s">
        <v>337</v>
      </c>
      <c r="J2544"/>
      <c r="K2544"/>
      <c r="L2544"/>
      <c r="M2544"/>
      <c r="N2544"/>
      <c r="O2544"/>
      <c r="P2544"/>
      <c r="Q2544"/>
      <c r="R2544"/>
      <c r="S2544"/>
      <c r="T2544"/>
      <c r="U2544"/>
      <c r="V2544" s="391"/>
      <c r="W2544" s="14"/>
      <c r="X2544" s="461">
        <v>0.35520289855072501</v>
      </c>
      <c r="Y2544" s="136">
        <v>86</v>
      </c>
      <c r="Z2544" s="461">
        <v>0.53587337662337697</v>
      </c>
      <c r="AA2544" s="136">
        <v>98</v>
      </c>
      <c r="AB2544" s="461">
        <v>0.68847601476014797</v>
      </c>
      <c r="AC2544" s="136">
        <v>109</v>
      </c>
      <c r="AD2544" s="461">
        <v>0.72193283582089596</v>
      </c>
      <c r="AE2544" s="136">
        <v>116</v>
      </c>
    </row>
    <row r="2545" spans="1:31" s="289" customFormat="1">
      <c r="A2545" s="287" t="s">
        <v>143</v>
      </c>
      <c r="B2545" s="287" t="s">
        <v>203</v>
      </c>
      <c r="C2545" s="128">
        <v>42661</v>
      </c>
      <c r="D2545" s="128">
        <v>42899</v>
      </c>
      <c r="E2545" s="289">
        <v>2017</v>
      </c>
      <c r="F2545" s="289">
        <v>2</v>
      </c>
      <c r="G2545" s="289">
        <v>7</v>
      </c>
      <c r="H2545">
        <v>83.066500000000005</v>
      </c>
      <c r="I2545" t="s">
        <v>17</v>
      </c>
      <c r="J2545"/>
      <c r="K2545"/>
      <c r="L2545"/>
      <c r="M2545"/>
      <c r="N2545"/>
      <c r="O2545"/>
      <c r="P2545"/>
      <c r="Q2545"/>
      <c r="R2545"/>
      <c r="S2545"/>
      <c r="T2545"/>
      <c r="U2545"/>
      <c r="V2545" s="391"/>
      <c r="W2545" s="14"/>
      <c r="X2545" s="461">
        <v>0.297053003533569</v>
      </c>
      <c r="Y2545" s="136">
        <v>86</v>
      </c>
      <c r="Z2545" s="461">
        <v>0.46233788395904402</v>
      </c>
      <c r="AA2545" s="136">
        <v>98</v>
      </c>
      <c r="AB2545" s="461">
        <v>0.62876086956521704</v>
      </c>
      <c r="AC2545" s="136">
        <v>109</v>
      </c>
      <c r="AD2545" s="461">
        <v>0.71664492753623199</v>
      </c>
      <c r="AE2545" s="136">
        <v>116</v>
      </c>
    </row>
    <row r="2546" spans="1:31" s="289" customFormat="1">
      <c r="A2546" s="289" t="s">
        <v>143</v>
      </c>
      <c r="B2546" s="287" t="s">
        <v>203</v>
      </c>
      <c r="C2546" s="128">
        <v>42661</v>
      </c>
      <c r="D2546" s="128">
        <v>42899</v>
      </c>
      <c r="E2546" s="289">
        <v>2017</v>
      </c>
      <c r="F2546" s="289">
        <v>2</v>
      </c>
      <c r="G2546" s="289">
        <v>8</v>
      </c>
      <c r="H2546">
        <v>44.104500000000002</v>
      </c>
      <c r="I2546" t="s">
        <v>337</v>
      </c>
      <c r="J2546"/>
      <c r="K2546"/>
      <c r="L2546"/>
      <c r="M2546"/>
      <c r="N2546"/>
      <c r="O2546"/>
      <c r="P2546"/>
      <c r="Q2546"/>
      <c r="R2546"/>
      <c r="S2546"/>
      <c r="T2546"/>
      <c r="U2546"/>
      <c r="V2546" s="391"/>
      <c r="W2546" s="14"/>
      <c r="X2546" s="461">
        <v>0.28416356877323401</v>
      </c>
      <c r="Y2546" s="136">
        <v>86</v>
      </c>
      <c r="Z2546" s="461">
        <v>0.35988571428571398</v>
      </c>
      <c r="AA2546" s="136">
        <v>98</v>
      </c>
      <c r="AB2546" s="461">
        <v>0.42823735408560298</v>
      </c>
      <c r="AC2546" s="136">
        <v>109</v>
      </c>
      <c r="AD2546" s="461">
        <v>0.49649264705882401</v>
      </c>
      <c r="AE2546" s="136">
        <v>116</v>
      </c>
    </row>
    <row r="2547" spans="1:31" s="289" customFormat="1">
      <c r="A2547" s="287" t="s">
        <v>143</v>
      </c>
      <c r="B2547" s="287" t="s">
        <v>203</v>
      </c>
      <c r="C2547" s="128">
        <v>42661</v>
      </c>
      <c r="D2547" s="128">
        <v>42899</v>
      </c>
      <c r="E2547" s="289">
        <v>2017</v>
      </c>
      <c r="F2547" s="289">
        <v>2</v>
      </c>
      <c r="G2547" s="289">
        <v>9</v>
      </c>
      <c r="H2547">
        <v>71.349666670000005</v>
      </c>
      <c r="I2547" t="s">
        <v>17</v>
      </c>
      <c r="J2547"/>
      <c r="K2547"/>
      <c r="L2547"/>
      <c r="M2547"/>
      <c r="N2547"/>
      <c r="O2547"/>
      <c r="P2547"/>
      <c r="Q2547"/>
      <c r="R2547"/>
      <c r="S2547"/>
      <c r="T2547"/>
      <c r="U2547"/>
      <c r="V2547" s="391"/>
      <c r="W2547" s="14"/>
      <c r="X2547" s="461">
        <v>0.34470567375886502</v>
      </c>
      <c r="Y2547" s="136">
        <v>86</v>
      </c>
      <c r="Z2547" s="461">
        <v>0.51514545454545502</v>
      </c>
      <c r="AA2547" s="136">
        <v>98</v>
      </c>
      <c r="AB2547" s="461">
        <v>0.59851481481481505</v>
      </c>
      <c r="AC2547" s="136">
        <v>109</v>
      </c>
      <c r="AD2547" s="461">
        <v>0.67778021978021996</v>
      </c>
      <c r="AE2547" s="136">
        <v>116</v>
      </c>
    </row>
    <row r="2548" spans="1:31" s="289" customFormat="1">
      <c r="A2548" s="289" t="s">
        <v>143</v>
      </c>
      <c r="B2548" s="287" t="s">
        <v>203</v>
      </c>
      <c r="C2548" s="128">
        <v>42661</v>
      </c>
      <c r="D2548" s="128">
        <v>42899</v>
      </c>
      <c r="E2548" s="289">
        <v>2017</v>
      </c>
      <c r="F2548" s="289">
        <v>2</v>
      </c>
      <c r="G2548" s="289">
        <v>10</v>
      </c>
      <c r="H2548">
        <v>73.386499999999998</v>
      </c>
      <c r="I2548" t="s">
        <v>337</v>
      </c>
      <c r="J2548"/>
      <c r="K2548"/>
      <c r="L2548"/>
      <c r="M2548"/>
      <c r="N2548"/>
      <c r="O2548"/>
      <c r="P2548"/>
      <c r="Q2548"/>
      <c r="R2548"/>
      <c r="S2548"/>
      <c r="T2548"/>
      <c r="U2548"/>
      <c r="V2548" s="391"/>
      <c r="W2548" s="14"/>
      <c r="X2548" s="461">
        <v>0.372433691756272</v>
      </c>
      <c r="Y2548" s="136">
        <v>86</v>
      </c>
      <c r="Z2548" s="461">
        <v>0.59161392405063296</v>
      </c>
      <c r="AA2548" s="136">
        <v>98</v>
      </c>
      <c r="AB2548" s="461">
        <v>0.654529182879377</v>
      </c>
      <c r="AC2548" s="136">
        <v>109</v>
      </c>
      <c r="AD2548" s="461">
        <v>0.71402508960573496</v>
      </c>
      <c r="AE2548" s="136">
        <v>116</v>
      </c>
    </row>
    <row r="2549" spans="1:31" s="289" customFormat="1">
      <c r="A2549" s="287" t="s">
        <v>143</v>
      </c>
      <c r="B2549" s="287" t="s">
        <v>203</v>
      </c>
      <c r="C2549" s="128">
        <v>42661</v>
      </c>
      <c r="D2549" s="128">
        <v>42899</v>
      </c>
      <c r="E2549" s="289">
        <v>2017</v>
      </c>
      <c r="F2549" s="289">
        <v>2</v>
      </c>
      <c r="G2549" s="289">
        <v>11</v>
      </c>
      <c r="H2549">
        <v>59.975666670000003</v>
      </c>
      <c r="I2549" t="s">
        <v>17</v>
      </c>
      <c r="J2549"/>
      <c r="K2549"/>
      <c r="L2549"/>
      <c r="M2549"/>
      <c r="N2549"/>
      <c r="O2549"/>
      <c r="P2549"/>
      <c r="Q2549"/>
      <c r="R2549"/>
      <c r="S2549"/>
      <c r="T2549"/>
      <c r="U2549"/>
      <c r="V2549" s="391"/>
      <c r="W2549" s="14"/>
      <c r="X2549" s="461">
        <v>0.40290671641790998</v>
      </c>
      <c r="Y2549" s="136">
        <v>86</v>
      </c>
      <c r="Z2549" s="461">
        <v>0.543366666666667</v>
      </c>
      <c r="AA2549" s="136">
        <v>98</v>
      </c>
      <c r="AB2549" s="461">
        <v>0.58625563909774403</v>
      </c>
      <c r="AC2549" s="136">
        <v>109</v>
      </c>
      <c r="AD2549" s="461">
        <v>0.60213138686131396</v>
      </c>
      <c r="AE2549" s="136">
        <v>116</v>
      </c>
    </row>
    <row r="2550" spans="1:31" s="289" customFormat="1">
      <c r="A2550" s="289" t="s">
        <v>143</v>
      </c>
      <c r="B2550" s="287" t="s">
        <v>203</v>
      </c>
      <c r="C2550" s="128">
        <v>42661</v>
      </c>
      <c r="D2550" s="128">
        <v>42899</v>
      </c>
      <c r="E2550" s="289">
        <v>2017</v>
      </c>
      <c r="F2550" s="289">
        <v>2</v>
      </c>
      <c r="G2550" s="289">
        <v>12</v>
      </c>
      <c r="H2550">
        <v>78.226500000000001</v>
      </c>
      <c r="I2550" t="s">
        <v>337</v>
      </c>
      <c r="J2550"/>
      <c r="K2550"/>
      <c r="L2550"/>
      <c r="M2550"/>
      <c r="N2550"/>
      <c r="O2550"/>
      <c r="P2550"/>
      <c r="Q2550"/>
      <c r="R2550"/>
      <c r="S2550"/>
      <c r="T2550"/>
      <c r="U2550"/>
      <c r="V2550" s="391"/>
      <c r="W2550" s="14"/>
      <c r="X2550" s="461">
        <v>0.32910218978102201</v>
      </c>
      <c r="Y2550" s="136">
        <v>86</v>
      </c>
      <c r="Z2550" s="461">
        <v>0.49995035460992898</v>
      </c>
      <c r="AA2550" s="136">
        <v>98</v>
      </c>
      <c r="AB2550" s="461">
        <v>0.59766412213740505</v>
      </c>
      <c r="AC2550" s="136">
        <v>109</v>
      </c>
      <c r="AD2550" s="461">
        <v>0.76528413284132801</v>
      </c>
      <c r="AE2550" s="136">
        <v>116</v>
      </c>
    </row>
    <row r="2551" spans="1:31" s="289" customFormat="1">
      <c r="A2551" s="287" t="s">
        <v>143</v>
      </c>
      <c r="B2551" s="287" t="s">
        <v>203</v>
      </c>
      <c r="C2551" s="128">
        <v>42661</v>
      </c>
      <c r="D2551" s="128">
        <v>42899</v>
      </c>
      <c r="E2551" s="289">
        <v>2017</v>
      </c>
      <c r="F2551" s="289">
        <v>2</v>
      </c>
      <c r="G2551" s="289">
        <v>13</v>
      </c>
      <c r="H2551">
        <v>73.084000000000003</v>
      </c>
      <c r="I2551" t="s">
        <v>17</v>
      </c>
      <c r="J2551"/>
      <c r="K2551"/>
      <c r="L2551"/>
      <c r="M2551"/>
      <c r="N2551"/>
      <c r="O2551"/>
      <c r="P2551"/>
      <c r="Q2551"/>
      <c r="R2551"/>
      <c r="S2551"/>
      <c r="T2551"/>
      <c r="U2551"/>
      <c r="V2551" s="391"/>
      <c r="W2551" s="14"/>
      <c r="X2551" s="461">
        <v>0.28901915708812298</v>
      </c>
      <c r="Y2551" s="136">
        <v>86</v>
      </c>
      <c r="Z2551" s="461">
        <v>0.45980536912751702</v>
      </c>
      <c r="AA2551" s="136">
        <v>98</v>
      </c>
      <c r="AB2551" s="461">
        <v>0.54238951310861405</v>
      </c>
      <c r="AC2551" s="136">
        <v>109</v>
      </c>
      <c r="AD2551" s="461">
        <v>0.61171863117870695</v>
      </c>
      <c r="AE2551" s="136">
        <v>116</v>
      </c>
    </row>
    <row r="2552" spans="1:31" s="289" customFormat="1">
      <c r="A2552" s="289" t="s">
        <v>143</v>
      </c>
      <c r="B2552" s="287" t="s">
        <v>203</v>
      </c>
      <c r="C2552" s="128">
        <v>42661</v>
      </c>
      <c r="D2552" s="128">
        <v>42899</v>
      </c>
      <c r="E2552" s="289">
        <v>2017</v>
      </c>
      <c r="F2552" s="289">
        <v>2</v>
      </c>
      <c r="G2552" s="289">
        <v>14</v>
      </c>
      <c r="H2552">
        <v>77.883666669999997</v>
      </c>
      <c r="I2552" t="s">
        <v>337</v>
      </c>
      <c r="J2552"/>
      <c r="K2552"/>
      <c r="L2552"/>
      <c r="M2552"/>
      <c r="N2552"/>
      <c r="O2552"/>
      <c r="P2552"/>
      <c r="Q2552"/>
      <c r="R2552"/>
      <c r="S2552"/>
      <c r="T2552"/>
      <c r="U2552"/>
      <c r="V2552" s="391"/>
      <c r="W2552" s="14"/>
      <c r="X2552" s="461">
        <v>0.34658608058608098</v>
      </c>
      <c r="Y2552" s="136">
        <v>86</v>
      </c>
      <c r="Z2552" s="461">
        <v>0.48577027027026998</v>
      </c>
      <c r="AA2552" s="136">
        <v>98</v>
      </c>
      <c r="AB2552" s="461">
        <v>0.53632342007434897</v>
      </c>
      <c r="AC2552" s="136">
        <v>109</v>
      </c>
      <c r="AD2552" s="461">
        <v>0.70707473309608504</v>
      </c>
      <c r="AE2552" s="136">
        <v>116</v>
      </c>
    </row>
    <row r="2553" spans="1:31" s="289" customFormat="1">
      <c r="A2553" s="287" t="s">
        <v>143</v>
      </c>
      <c r="B2553" s="287" t="s">
        <v>203</v>
      </c>
      <c r="C2553" s="128">
        <v>42661</v>
      </c>
      <c r="D2553" s="128">
        <v>42899</v>
      </c>
      <c r="E2553" s="289">
        <v>2017</v>
      </c>
      <c r="F2553" s="289">
        <v>3</v>
      </c>
      <c r="G2553" s="289">
        <v>1</v>
      </c>
      <c r="H2553">
        <v>9.3573333329999997</v>
      </c>
      <c r="I2553" t="s">
        <v>17</v>
      </c>
      <c r="J2553"/>
      <c r="K2553"/>
      <c r="L2553"/>
      <c r="M2553"/>
      <c r="N2553"/>
      <c r="O2553"/>
      <c r="P2553"/>
      <c r="Q2553"/>
      <c r="R2553"/>
      <c r="S2553"/>
      <c r="T2553"/>
      <c r="U2553"/>
      <c r="V2553" s="391"/>
      <c r="W2553" s="14"/>
      <c r="X2553" s="461">
        <v>0.23911636363636399</v>
      </c>
      <c r="Y2553" s="136">
        <v>86</v>
      </c>
      <c r="Z2553" s="461">
        <v>0.25680338983050799</v>
      </c>
      <c r="AA2553" s="136">
        <v>98</v>
      </c>
      <c r="AB2553" s="461">
        <v>0.247726937269373</v>
      </c>
      <c r="AC2553" s="136">
        <v>109</v>
      </c>
      <c r="AD2553" s="461">
        <v>0.25149070631970299</v>
      </c>
      <c r="AE2553" s="136">
        <v>116</v>
      </c>
    </row>
    <row r="2554" spans="1:31">
      <c r="A2554" s="289" t="s">
        <v>143</v>
      </c>
      <c r="B2554" s="287" t="s">
        <v>203</v>
      </c>
      <c r="C2554" s="128">
        <v>42661</v>
      </c>
      <c r="D2554" s="128">
        <v>42899</v>
      </c>
      <c r="E2554" s="289">
        <v>2017</v>
      </c>
      <c r="F2554" s="289">
        <v>3</v>
      </c>
      <c r="G2554" s="289">
        <v>2</v>
      </c>
      <c r="H2554">
        <v>18.250833329999999</v>
      </c>
      <c r="I2554" t="s">
        <v>337</v>
      </c>
      <c r="X2554" s="461">
        <v>0.30685984848484799</v>
      </c>
      <c r="Y2554" s="136">
        <v>86</v>
      </c>
      <c r="Z2554" s="461">
        <v>0.32008896797153003</v>
      </c>
      <c r="AA2554" s="136">
        <v>98</v>
      </c>
      <c r="AB2554" s="461">
        <v>0.29377307692307703</v>
      </c>
      <c r="AC2554" s="136">
        <v>109</v>
      </c>
      <c r="AD2554" s="461">
        <v>0.296223938223938</v>
      </c>
      <c r="AE2554" s="136">
        <v>116</v>
      </c>
    </row>
    <row r="2555" spans="1:31">
      <c r="A2555" s="287" t="s">
        <v>143</v>
      </c>
      <c r="B2555" s="287" t="s">
        <v>203</v>
      </c>
      <c r="C2555" s="128">
        <v>42661</v>
      </c>
      <c r="D2555" s="128">
        <v>42899</v>
      </c>
      <c r="E2555" s="289">
        <v>2017</v>
      </c>
      <c r="F2555" s="289">
        <v>3</v>
      </c>
      <c r="G2555" s="289">
        <v>3</v>
      </c>
      <c r="H2555">
        <v>33.315333330000001</v>
      </c>
      <c r="I2555" t="s">
        <v>17</v>
      </c>
      <c r="X2555" s="461">
        <v>0.39012773722627703</v>
      </c>
      <c r="Y2555" s="136">
        <v>86</v>
      </c>
      <c r="Z2555" s="461">
        <v>0.43486643835616401</v>
      </c>
      <c r="AA2555" s="136">
        <v>98</v>
      </c>
      <c r="AB2555" s="461">
        <v>0.41975486381323002</v>
      </c>
      <c r="AC2555" s="136">
        <v>109</v>
      </c>
      <c r="AD2555" s="461">
        <v>0.42118181818181799</v>
      </c>
      <c r="AE2555" s="136">
        <v>116</v>
      </c>
    </row>
    <row r="2556" spans="1:31">
      <c r="A2556" s="289" t="s">
        <v>143</v>
      </c>
      <c r="B2556" s="287" t="s">
        <v>203</v>
      </c>
      <c r="C2556" s="128">
        <v>42661</v>
      </c>
      <c r="D2556" s="128">
        <v>42899</v>
      </c>
      <c r="E2556" s="289">
        <v>2017</v>
      </c>
      <c r="F2556" s="289">
        <v>3</v>
      </c>
      <c r="G2556" s="289">
        <v>4</v>
      </c>
      <c r="H2556">
        <v>56.184333330000001</v>
      </c>
      <c r="I2556" t="s">
        <v>337</v>
      </c>
      <c r="X2556" s="461">
        <v>0.42830996309963099</v>
      </c>
      <c r="Y2556" s="136">
        <v>86</v>
      </c>
      <c r="Z2556" s="461">
        <v>0.56789761092150204</v>
      </c>
      <c r="AA2556" s="136">
        <v>98</v>
      </c>
      <c r="AB2556" s="461">
        <v>0.58143018867924501</v>
      </c>
      <c r="AC2556" s="136">
        <v>109</v>
      </c>
      <c r="AD2556" s="461">
        <v>0.64162093862815905</v>
      </c>
      <c r="AE2556" s="136">
        <v>116</v>
      </c>
    </row>
    <row r="2557" spans="1:31">
      <c r="A2557" s="287" t="s">
        <v>143</v>
      </c>
      <c r="B2557" s="287" t="s">
        <v>203</v>
      </c>
      <c r="C2557" s="128">
        <v>42661</v>
      </c>
      <c r="D2557" s="128">
        <v>42899</v>
      </c>
      <c r="E2557" s="289">
        <v>2017</v>
      </c>
      <c r="F2557" s="289">
        <v>3</v>
      </c>
      <c r="G2557" s="289">
        <v>5</v>
      </c>
      <c r="H2557">
        <v>65.864333329999994</v>
      </c>
      <c r="I2557" t="s">
        <v>17</v>
      </c>
      <c r="X2557" s="461">
        <v>0.372520599250936</v>
      </c>
      <c r="Y2557" s="136">
        <v>86</v>
      </c>
      <c r="Z2557" s="461">
        <v>0.56363667820069197</v>
      </c>
      <c r="AA2557" s="136">
        <v>98</v>
      </c>
      <c r="AB2557" s="461">
        <v>0.62534469696969697</v>
      </c>
      <c r="AC2557" s="136">
        <v>109</v>
      </c>
      <c r="AD2557" s="461">
        <v>0.64379775280898899</v>
      </c>
      <c r="AE2557" s="136">
        <v>116</v>
      </c>
    </row>
    <row r="2558" spans="1:31">
      <c r="A2558" s="289" t="s">
        <v>143</v>
      </c>
      <c r="B2558" s="287" t="s">
        <v>203</v>
      </c>
      <c r="C2558" s="128">
        <v>42661</v>
      </c>
      <c r="D2558" s="128">
        <v>42899</v>
      </c>
      <c r="E2558" s="289">
        <v>2017</v>
      </c>
      <c r="F2558" s="289">
        <v>3</v>
      </c>
      <c r="G2558" s="289">
        <v>6</v>
      </c>
      <c r="H2558">
        <v>71.168166670000005</v>
      </c>
      <c r="I2558" t="s">
        <v>337</v>
      </c>
      <c r="X2558" s="461">
        <v>0.31058174904942998</v>
      </c>
      <c r="Y2558" s="136">
        <v>86</v>
      </c>
      <c r="Z2558" s="461">
        <v>0.45646488294314402</v>
      </c>
      <c r="AA2558" s="136">
        <v>98</v>
      </c>
      <c r="AB2558" s="461">
        <v>0.60409056603773603</v>
      </c>
      <c r="AC2558" s="136">
        <v>109</v>
      </c>
      <c r="AD2558" s="461">
        <v>0.70519485294117601</v>
      </c>
      <c r="AE2558" s="136">
        <v>116</v>
      </c>
    </row>
    <row r="2559" spans="1:31">
      <c r="A2559" s="287" t="s">
        <v>143</v>
      </c>
      <c r="B2559" s="287" t="s">
        <v>203</v>
      </c>
      <c r="C2559" s="128">
        <v>42661</v>
      </c>
      <c r="D2559" s="128">
        <v>42899</v>
      </c>
      <c r="E2559" s="289">
        <v>2017</v>
      </c>
      <c r="F2559" s="289">
        <v>3</v>
      </c>
      <c r="G2559" s="289">
        <v>7</v>
      </c>
      <c r="H2559">
        <v>75.544333330000001</v>
      </c>
      <c r="I2559" t="s">
        <v>17</v>
      </c>
      <c r="X2559" s="461">
        <v>0.413622222222222</v>
      </c>
      <c r="Y2559" s="136">
        <v>86</v>
      </c>
      <c r="Z2559" s="461">
        <v>0.56281884057970999</v>
      </c>
      <c r="AA2559" s="136">
        <v>98</v>
      </c>
      <c r="AB2559" s="461">
        <v>0.67101123595505596</v>
      </c>
      <c r="AC2559" s="136">
        <v>109</v>
      </c>
      <c r="AD2559" s="461">
        <v>0.75748717948717903</v>
      </c>
      <c r="AE2559" s="136">
        <v>116</v>
      </c>
    </row>
    <row r="2560" spans="1:31">
      <c r="A2560" s="289" t="s">
        <v>143</v>
      </c>
      <c r="B2560" s="287" t="s">
        <v>203</v>
      </c>
      <c r="C2560" s="128">
        <v>42661</v>
      </c>
      <c r="D2560" s="128">
        <v>42899</v>
      </c>
      <c r="E2560" s="289">
        <v>2017</v>
      </c>
      <c r="F2560" s="289">
        <v>3</v>
      </c>
      <c r="G2560" s="289">
        <v>8</v>
      </c>
      <c r="H2560">
        <v>64.452666669999999</v>
      </c>
      <c r="I2560" t="s">
        <v>337</v>
      </c>
      <c r="X2560" s="461">
        <v>0.335670498084291</v>
      </c>
      <c r="Y2560" s="136">
        <v>86</v>
      </c>
      <c r="Z2560" s="461">
        <v>0.45407308970099702</v>
      </c>
      <c r="AA2560" s="136">
        <v>98</v>
      </c>
      <c r="AB2560" s="461">
        <v>0.57367037037037005</v>
      </c>
      <c r="AC2560" s="136">
        <v>109</v>
      </c>
      <c r="AD2560" s="461">
        <v>0.67642066420664204</v>
      </c>
      <c r="AE2560" s="136">
        <v>116</v>
      </c>
    </row>
    <row r="2561" spans="1:31">
      <c r="A2561" s="287" t="s">
        <v>143</v>
      </c>
      <c r="B2561" s="287" t="s">
        <v>203</v>
      </c>
      <c r="C2561" s="128">
        <v>42661</v>
      </c>
      <c r="D2561" s="128">
        <v>42899</v>
      </c>
      <c r="E2561" s="289">
        <v>2017</v>
      </c>
      <c r="F2561" s="289">
        <v>3</v>
      </c>
      <c r="G2561" s="289">
        <v>9</v>
      </c>
      <c r="H2561">
        <v>65.299666669999993</v>
      </c>
      <c r="I2561" t="s">
        <v>17</v>
      </c>
      <c r="X2561" s="461">
        <v>0.39724535315985099</v>
      </c>
      <c r="Y2561" s="136">
        <v>86</v>
      </c>
      <c r="Z2561" s="461">
        <v>0.53979381443299002</v>
      </c>
      <c r="AA2561" s="136">
        <v>98</v>
      </c>
      <c r="AB2561" s="461">
        <v>0.55098888888888897</v>
      </c>
      <c r="AC2561" s="136">
        <v>109</v>
      </c>
      <c r="AD2561" s="461">
        <v>0.60261363636363596</v>
      </c>
      <c r="AE2561" s="136">
        <v>116</v>
      </c>
    </row>
    <row r="2562" spans="1:31">
      <c r="A2562" s="289" t="s">
        <v>143</v>
      </c>
      <c r="B2562" s="287" t="s">
        <v>203</v>
      </c>
      <c r="C2562" s="128">
        <v>42661</v>
      </c>
      <c r="D2562" s="128">
        <v>42899</v>
      </c>
      <c r="E2562" s="289">
        <v>2017</v>
      </c>
      <c r="F2562" s="289">
        <v>3</v>
      </c>
      <c r="G2562" s="289">
        <v>10</v>
      </c>
      <c r="H2562">
        <v>70.462333330000007</v>
      </c>
      <c r="I2562" t="s">
        <v>337</v>
      </c>
      <c r="X2562" s="461">
        <v>0.34663178294573599</v>
      </c>
      <c r="Y2562" s="136">
        <v>86</v>
      </c>
      <c r="Z2562" s="461">
        <v>0.52929807692307695</v>
      </c>
      <c r="AA2562" s="136">
        <v>98</v>
      </c>
      <c r="AB2562" s="461">
        <v>0.60178148148148103</v>
      </c>
      <c r="AC2562" s="136">
        <v>109</v>
      </c>
      <c r="AD2562" s="461">
        <v>0.69154212454212405</v>
      </c>
      <c r="AE2562" s="136">
        <v>116</v>
      </c>
    </row>
    <row r="2563" spans="1:31">
      <c r="A2563" s="287" t="s">
        <v>143</v>
      </c>
      <c r="B2563" s="287" t="s">
        <v>203</v>
      </c>
      <c r="C2563" s="128">
        <v>42661</v>
      </c>
      <c r="D2563" s="128">
        <v>42899</v>
      </c>
      <c r="E2563" s="289">
        <v>2017</v>
      </c>
      <c r="F2563" s="289">
        <v>3</v>
      </c>
      <c r="G2563" s="289">
        <v>11</v>
      </c>
      <c r="H2563">
        <v>67.78016667</v>
      </c>
      <c r="I2563" t="s">
        <v>17</v>
      </c>
      <c r="X2563" s="461">
        <v>0.43642279411764701</v>
      </c>
      <c r="Y2563" s="136">
        <v>86</v>
      </c>
      <c r="Z2563" s="461">
        <v>0.64666894197952196</v>
      </c>
      <c r="AA2563" s="136">
        <v>98</v>
      </c>
      <c r="AB2563" s="461">
        <v>0.67958052434456895</v>
      </c>
      <c r="AC2563" s="136">
        <v>109</v>
      </c>
      <c r="AD2563" s="461">
        <v>0.77256877323420103</v>
      </c>
      <c r="AE2563" s="136">
        <v>116</v>
      </c>
    </row>
    <row r="2564" spans="1:31">
      <c r="A2564" s="289" t="s">
        <v>143</v>
      </c>
      <c r="B2564" s="287" t="s">
        <v>203</v>
      </c>
      <c r="C2564" s="128">
        <v>42661</v>
      </c>
      <c r="D2564" s="128">
        <v>42899</v>
      </c>
      <c r="E2564" s="289">
        <v>2017</v>
      </c>
      <c r="F2564" s="289">
        <v>3</v>
      </c>
      <c r="G2564" s="289">
        <v>12</v>
      </c>
      <c r="H2564">
        <v>64.412333329999996</v>
      </c>
      <c r="I2564" t="s">
        <v>337</v>
      </c>
      <c r="X2564" s="461">
        <v>0.45218081180811798</v>
      </c>
      <c r="Y2564" s="136">
        <v>86</v>
      </c>
      <c r="Z2564" s="461">
        <v>0.58956949152542404</v>
      </c>
      <c r="AA2564" s="136">
        <v>98</v>
      </c>
      <c r="AB2564" s="461">
        <v>0.62261627906976702</v>
      </c>
      <c r="AC2564" s="136">
        <v>109</v>
      </c>
      <c r="AD2564" s="461">
        <v>0.67962790697674402</v>
      </c>
      <c r="AE2564" s="136">
        <v>116</v>
      </c>
    </row>
    <row r="2565" spans="1:31">
      <c r="A2565" s="287" t="s">
        <v>143</v>
      </c>
      <c r="B2565" s="287" t="s">
        <v>203</v>
      </c>
      <c r="C2565" s="128">
        <v>42661</v>
      </c>
      <c r="D2565" s="128">
        <v>42899</v>
      </c>
      <c r="E2565" s="289">
        <v>2017</v>
      </c>
      <c r="F2565" s="289">
        <v>3</v>
      </c>
      <c r="G2565" s="289">
        <v>13</v>
      </c>
      <c r="H2565">
        <v>78.327333330000002</v>
      </c>
      <c r="I2565" t="s">
        <v>17</v>
      </c>
      <c r="X2565" s="461">
        <v>0.40051398601398602</v>
      </c>
      <c r="Y2565" s="136">
        <v>86</v>
      </c>
      <c r="Z2565" s="461">
        <v>0.62872569444444404</v>
      </c>
      <c r="AA2565" s="136">
        <v>98</v>
      </c>
      <c r="AB2565" s="461">
        <v>0.69715355805243495</v>
      </c>
      <c r="AC2565" s="136">
        <v>109</v>
      </c>
      <c r="AD2565" s="461">
        <v>0.78955311355311397</v>
      </c>
      <c r="AE2565" s="136">
        <v>116</v>
      </c>
    </row>
    <row r="2566" spans="1:31">
      <c r="A2566" s="289" t="s">
        <v>143</v>
      </c>
      <c r="B2566" s="287" t="s">
        <v>203</v>
      </c>
      <c r="C2566" s="128">
        <v>42661</v>
      </c>
      <c r="D2566" s="128">
        <v>42899</v>
      </c>
      <c r="E2566" s="289">
        <v>2017</v>
      </c>
      <c r="F2566" s="289">
        <v>3</v>
      </c>
      <c r="G2566" s="289">
        <v>14</v>
      </c>
      <c r="H2566">
        <v>58.039666670000003</v>
      </c>
      <c r="I2566" t="s">
        <v>337</v>
      </c>
      <c r="X2566" s="461">
        <v>0.41714981273408203</v>
      </c>
      <c r="Y2566" s="136">
        <v>86</v>
      </c>
      <c r="Z2566" s="461">
        <v>0.607470790378007</v>
      </c>
      <c r="AA2566" s="136">
        <v>98</v>
      </c>
      <c r="AB2566" s="461">
        <v>0.59450184501845005</v>
      </c>
      <c r="AC2566" s="136">
        <v>109</v>
      </c>
      <c r="AD2566" s="461">
        <v>0.60033579335793397</v>
      </c>
      <c r="AE2566" s="136">
        <v>116</v>
      </c>
    </row>
    <row r="2567" spans="1:31">
      <c r="A2567" s="287" t="s">
        <v>143</v>
      </c>
      <c r="B2567" s="287" t="s">
        <v>203</v>
      </c>
      <c r="C2567" s="128">
        <v>42661</v>
      </c>
      <c r="D2567" s="128">
        <v>42899</v>
      </c>
      <c r="E2567" s="289">
        <v>2017</v>
      </c>
      <c r="F2567" s="289">
        <v>4</v>
      </c>
      <c r="G2567" s="289">
        <v>1</v>
      </c>
      <c r="H2567">
        <v>15.28633333</v>
      </c>
      <c r="I2567" t="s">
        <v>17</v>
      </c>
      <c r="X2567" s="461">
        <v>0.27869003690036898</v>
      </c>
      <c r="Y2567" s="136">
        <v>86</v>
      </c>
      <c r="Z2567" s="461">
        <v>0.31089347079037799</v>
      </c>
      <c r="AA2567" s="136">
        <v>98</v>
      </c>
      <c r="AB2567" s="461">
        <v>0.28860714285714301</v>
      </c>
      <c r="AC2567" s="136">
        <v>109</v>
      </c>
      <c r="AD2567" s="461">
        <v>0.28464684014869901</v>
      </c>
      <c r="AE2567" s="136">
        <v>116</v>
      </c>
    </row>
    <row r="2568" spans="1:31">
      <c r="A2568" s="289" t="s">
        <v>143</v>
      </c>
      <c r="B2568" s="287" t="s">
        <v>203</v>
      </c>
      <c r="C2568" s="128">
        <v>42661</v>
      </c>
      <c r="D2568" s="128">
        <v>42899</v>
      </c>
      <c r="E2568" s="289">
        <v>2017</v>
      </c>
      <c r="F2568" s="289">
        <v>4</v>
      </c>
      <c r="G2568" s="289">
        <v>2</v>
      </c>
      <c r="H2568">
        <v>23.615166670000001</v>
      </c>
      <c r="I2568" t="s">
        <v>337</v>
      </c>
      <c r="X2568" s="461">
        <v>0.30906367041198501</v>
      </c>
      <c r="Y2568" s="136">
        <v>86</v>
      </c>
      <c r="Z2568" s="461">
        <v>0.33677857142857098</v>
      </c>
      <c r="AA2568" s="136">
        <v>98</v>
      </c>
      <c r="AB2568" s="461">
        <v>0.30455686274509802</v>
      </c>
      <c r="AC2568" s="136">
        <v>109</v>
      </c>
      <c r="AD2568" s="461">
        <v>0.30642750929368001</v>
      </c>
      <c r="AE2568" s="136">
        <v>116</v>
      </c>
    </row>
    <row r="2569" spans="1:31">
      <c r="A2569" s="287" t="s">
        <v>143</v>
      </c>
      <c r="B2569" s="287" t="s">
        <v>203</v>
      </c>
      <c r="C2569" s="128">
        <v>42661</v>
      </c>
      <c r="D2569" s="128">
        <v>42899</v>
      </c>
      <c r="E2569" s="289">
        <v>2017</v>
      </c>
      <c r="F2569" s="289">
        <v>4</v>
      </c>
      <c r="G2569" s="289">
        <v>3</v>
      </c>
      <c r="H2569">
        <v>22.748000000000001</v>
      </c>
      <c r="I2569" t="s">
        <v>17</v>
      </c>
      <c r="X2569" s="461">
        <v>0.27423320158102799</v>
      </c>
      <c r="Y2569" s="136">
        <v>86</v>
      </c>
      <c r="Z2569" s="461">
        <v>0.329182432432432</v>
      </c>
      <c r="AA2569" s="136">
        <v>98</v>
      </c>
      <c r="AB2569" s="461">
        <v>0.33291439688716001</v>
      </c>
      <c r="AC2569" s="136">
        <v>109</v>
      </c>
      <c r="AD2569" s="461">
        <v>0.32260294117647098</v>
      </c>
      <c r="AE2569" s="136">
        <v>116</v>
      </c>
    </row>
    <row r="2570" spans="1:31">
      <c r="A2570" s="289" t="s">
        <v>143</v>
      </c>
      <c r="B2570" s="287" t="s">
        <v>203</v>
      </c>
      <c r="C2570" s="128">
        <v>42661</v>
      </c>
      <c r="D2570" s="128">
        <v>42899</v>
      </c>
      <c r="E2570" s="289">
        <v>2017</v>
      </c>
      <c r="F2570" s="289">
        <v>4</v>
      </c>
      <c r="G2570" s="289">
        <v>4</v>
      </c>
      <c r="H2570">
        <v>41.381999999999998</v>
      </c>
      <c r="I2570" t="s">
        <v>337</v>
      </c>
      <c r="X2570" s="461">
        <v>0.31780000000000003</v>
      </c>
      <c r="Y2570" s="136">
        <v>86</v>
      </c>
      <c r="Z2570" s="461">
        <v>0.42264459930313603</v>
      </c>
      <c r="AA2570" s="136">
        <v>98</v>
      </c>
      <c r="AB2570" s="461">
        <v>0.42400396825396802</v>
      </c>
      <c r="AC2570" s="136">
        <v>109</v>
      </c>
      <c r="AD2570" s="461">
        <v>0.46336186770428001</v>
      </c>
      <c r="AE2570" s="136">
        <v>116</v>
      </c>
    </row>
    <row r="2571" spans="1:31">
      <c r="A2571" s="287" t="s">
        <v>143</v>
      </c>
      <c r="B2571" s="287" t="s">
        <v>203</v>
      </c>
      <c r="C2571" s="128">
        <v>42661</v>
      </c>
      <c r="D2571" s="128">
        <v>42899</v>
      </c>
      <c r="E2571" s="289">
        <v>2017</v>
      </c>
      <c r="F2571" s="289">
        <v>4</v>
      </c>
      <c r="G2571" s="289">
        <v>5</v>
      </c>
      <c r="H2571">
        <v>58.584166670000002</v>
      </c>
      <c r="I2571" t="s">
        <v>17</v>
      </c>
      <c r="X2571" s="461">
        <v>0.35771042471042502</v>
      </c>
      <c r="Y2571" s="136">
        <v>86</v>
      </c>
      <c r="Z2571" s="461">
        <v>0.51738698630137003</v>
      </c>
      <c r="AA2571" s="136">
        <v>98</v>
      </c>
      <c r="AB2571" s="461">
        <v>0.58201145038167901</v>
      </c>
      <c r="AC2571" s="136">
        <v>109</v>
      </c>
      <c r="AD2571" s="461">
        <v>0.63735125448028696</v>
      </c>
      <c r="AE2571" s="136">
        <v>116</v>
      </c>
    </row>
    <row r="2572" spans="1:31">
      <c r="A2572" s="289" t="s">
        <v>143</v>
      </c>
      <c r="B2572" s="287" t="s">
        <v>203</v>
      </c>
      <c r="C2572" s="128">
        <v>42661</v>
      </c>
      <c r="D2572" s="128">
        <v>42899</v>
      </c>
      <c r="E2572" s="289">
        <v>2017</v>
      </c>
      <c r="F2572" s="289">
        <v>4</v>
      </c>
      <c r="G2572" s="289">
        <v>6</v>
      </c>
      <c r="H2572">
        <v>66.711333330000002</v>
      </c>
      <c r="I2572" t="s">
        <v>337</v>
      </c>
      <c r="X2572" s="461">
        <v>0.35841353383458602</v>
      </c>
      <c r="Y2572" s="136">
        <v>86</v>
      </c>
      <c r="Z2572" s="461">
        <v>0.51651428571428604</v>
      </c>
      <c r="AA2572" s="136">
        <v>98</v>
      </c>
      <c r="AB2572" s="461">
        <v>0.58862030075187999</v>
      </c>
      <c r="AC2572" s="136">
        <v>109</v>
      </c>
      <c r="AD2572" s="461">
        <v>0.71000719424460401</v>
      </c>
      <c r="AE2572" s="136">
        <v>116</v>
      </c>
    </row>
    <row r="2573" spans="1:31">
      <c r="A2573" s="287" t="s">
        <v>143</v>
      </c>
      <c r="B2573" s="287" t="s">
        <v>203</v>
      </c>
      <c r="C2573" s="128">
        <v>42661</v>
      </c>
      <c r="D2573" s="128">
        <v>42899</v>
      </c>
      <c r="E2573" s="289">
        <v>2017</v>
      </c>
      <c r="F2573" s="289">
        <v>4</v>
      </c>
      <c r="G2573" s="289">
        <v>7</v>
      </c>
      <c r="H2573">
        <v>76.532499999999999</v>
      </c>
      <c r="I2573" t="s">
        <v>17</v>
      </c>
      <c r="X2573" s="461">
        <v>0.37509689922480599</v>
      </c>
      <c r="Y2573" s="136">
        <v>86</v>
      </c>
      <c r="Z2573" s="461">
        <v>0.56102061855670105</v>
      </c>
      <c r="AA2573" s="136">
        <v>98</v>
      </c>
      <c r="AB2573" s="461">
        <v>0.68323664122137395</v>
      </c>
      <c r="AC2573" s="136">
        <v>109</v>
      </c>
      <c r="AD2573" s="461">
        <v>0.78284501845018495</v>
      </c>
      <c r="AE2573" s="136">
        <v>116</v>
      </c>
    </row>
    <row r="2574" spans="1:31">
      <c r="A2574" s="289" t="s">
        <v>143</v>
      </c>
      <c r="B2574" s="287" t="s">
        <v>203</v>
      </c>
      <c r="C2574" s="128">
        <v>42661</v>
      </c>
      <c r="D2574" s="128">
        <v>42899</v>
      </c>
      <c r="E2574" s="289">
        <v>2017</v>
      </c>
      <c r="F2574" s="289">
        <v>4</v>
      </c>
      <c r="G2574" s="289">
        <v>8</v>
      </c>
      <c r="H2574">
        <v>48.016833329999997</v>
      </c>
      <c r="I2574" t="s">
        <v>337</v>
      </c>
      <c r="X2574" s="461">
        <v>0.29399999999999998</v>
      </c>
      <c r="Y2574" s="136">
        <v>86</v>
      </c>
      <c r="Z2574" s="461">
        <v>0.39547278911564598</v>
      </c>
      <c r="AA2574" s="136">
        <v>98</v>
      </c>
      <c r="AB2574" s="461">
        <v>0.45164179104477598</v>
      </c>
      <c r="AC2574" s="136">
        <v>109</v>
      </c>
      <c r="AD2574" s="461">
        <v>0.52061678832116798</v>
      </c>
      <c r="AE2574" s="136">
        <v>116</v>
      </c>
    </row>
    <row r="2575" spans="1:31">
      <c r="A2575" s="287" t="s">
        <v>143</v>
      </c>
      <c r="B2575" s="287" t="s">
        <v>203</v>
      </c>
      <c r="C2575" s="128">
        <v>42661</v>
      </c>
      <c r="D2575" s="128">
        <v>42899</v>
      </c>
      <c r="E2575" s="289">
        <v>2017</v>
      </c>
      <c r="F2575" s="289">
        <v>4</v>
      </c>
      <c r="G2575" s="289">
        <v>9</v>
      </c>
      <c r="H2575">
        <v>60.78233333</v>
      </c>
      <c r="I2575" t="s">
        <v>17</v>
      </c>
      <c r="X2575" s="461">
        <v>0.31551698113207499</v>
      </c>
      <c r="Y2575" s="136">
        <v>86</v>
      </c>
      <c r="Z2575" s="461">
        <v>0.49503767123287701</v>
      </c>
      <c r="AA2575" s="136">
        <v>98</v>
      </c>
      <c r="AB2575" s="461">
        <v>0.56674427480916001</v>
      </c>
      <c r="AC2575" s="136">
        <v>109</v>
      </c>
      <c r="AD2575" s="461">
        <v>0.65851119402985103</v>
      </c>
      <c r="AE2575" s="136">
        <v>116</v>
      </c>
    </row>
    <row r="2576" spans="1:31">
      <c r="A2576" s="289" t="s">
        <v>143</v>
      </c>
      <c r="B2576" s="287" t="s">
        <v>203</v>
      </c>
      <c r="C2576" s="128">
        <v>42661</v>
      </c>
      <c r="D2576" s="128">
        <v>42899</v>
      </c>
      <c r="E2576" s="289">
        <v>2017</v>
      </c>
      <c r="F2576" s="289">
        <v>4</v>
      </c>
      <c r="G2576" s="289">
        <v>10</v>
      </c>
      <c r="H2576">
        <v>73.81</v>
      </c>
      <c r="I2576" t="s">
        <v>337</v>
      </c>
      <c r="X2576" s="461">
        <v>0.39938636363636398</v>
      </c>
      <c r="Y2576" s="136">
        <v>86</v>
      </c>
      <c r="Z2576" s="461">
        <v>0.57032631578947401</v>
      </c>
      <c r="AA2576" s="136">
        <v>98</v>
      </c>
      <c r="AB2576" s="461">
        <v>0.61029019607843105</v>
      </c>
      <c r="AC2576" s="136">
        <v>109</v>
      </c>
      <c r="AD2576" s="461">
        <v>0.71678966789667897</v>
      </c>
      <c r="AE2576" s="136">
        <v>116</v>
      </c>
    </row>
    <row r="2577" spans="1:33">
      <c r="A2577" s="287" t="s">
        <v>143</v>
      </c>
      <c r="B2577" s="287" t="s">
        <v>203</v>
      </c>
      <c r="C2577" s="128">
        <v>42661</v>
      </c>
      <c r="D2577" s="128">
        <v>42899</v>
      </c>
      <c r="E2577" s="289">
        <v>2017</v>
      </c>
      <c r="F2577" s="289">
        <v>4</v>
      </c>
      <c r="G2577" s="289">
        <v>11</v>
      </c>
      <c r="H2577">
        <v>59.995833330000004</v>
      </c>
      <c r="I2577" t="s">
        <v>17</v>
      </c>
      <c r="X2577" s="461">
        <v>0.40185496183206099</v>
      </c>
      <c r="Y2577" s="136">
        <v>86</v>
      </c>
      <c r="Z2577" s="461">
        <v>0.488429078014184</v>
      </c>
      <c r="AA2577" s="136">
        <v>98</v>
      </c>
      <c r="AB2577" s="461">
        <v>0.55462213740458</v>
      </c>
      <c r="AC2577" s="136">
        <v>109</v>
      </c>
      <c r="AD2577" s="461">
        <v>0.61669230769230798</v>
      </c>
      <c r="AE2577" s="136">
        <v>116</v>
      </c>
    </row>
    <row r="2578" spans="1:33">
      <c r="A2578" s="289" t="s">
        <v>143</v>
      </c>
      <c r="B2578" s="287" t="s">
        <v>203</v>
      </c>
      <c r="C2578" s="128">
        <v>42661</v>
      </c>
      <c r="D2578" s="128">
        <v>42899</v>
      </c>
      <c r="E2578" s="289">
        <v>2017</v>
      </c>
      <c r="F2578" s="289">
        <v>4</v>
      </c>
      <c r="G2578" s="289">
        <v>12</v>
      </c>
      <c r="H2578">
        <v>73.870500000000007</v>
      </c>
      <c r="I2578" t="s">
        <v>337</v>
      </c>
      <c r="X2578" s="461">
        <v>0.38966412213740498</v>
      </c>
      <c r="Y2578" s="136">
        <v>86</v>
      </c>
      <c r="Z2578" s="461">
        <v>0.54852542372881397</v>
      </c>
      <c r="AA2578" s="136">
        <v>98</v>
      </c>
      <c r="AB2578" s="461">
        <v>0.62441281138789995</v>
      </c>
      <c r="AC2578" s="136">
        <v>109</v>
      </c>
      <c r="AD2578" s="461">
        <v>0.70536823104693103</v>
      </c>
      <c r="AE2578" s="136">
        <v>116</v>
      </c>
    </row>
    <row r="2579" spans="1:33">
      <c r="A2579" s="287" t="s">
        <v>143</v>
      </c>
      <c r="B2579" s="287" t="s">
        <v>203</v>
      </c>
      <c r="C2579" s="128">
        <v>42661</v>
      </c>
      <c r="D2579" s="128">
        <v>42899</v>
      </c>
      <c r="E2579" s="289">
        <v>2017</v>
      </c>
      <c r="F2579" s="289">
        <v>4</v>
      </c>
      <c r="G2579" s="289">
        <v>13</v>
      </c>
      <c r="H2579">
        <v>81.090166670000002</v>
      </c>
      <c r="I2579" t="s">
        <v>17</v>
      </c>
      <c r="X2579" s="461">
        <v>0.37934865900383102</v>
      </c>
      <c r="Y2579" s="136">
        <v>86</v>
      </c>
      <c r="Z2579" s="461">
        <v>0.566698924731183</v>
      </c>
      <c r="AA2579" s="136">
        <v>98</v>
      </c>
      <c r="AB2579" s="461">
        <v>0.68105263157894702</v>
      </c>
      <c r="AC2579" s="136">
        <v>109</v>
      </c>
      <c r="AD2579" s="461">
        <v>0.78862671232876702</v>
      </c>
      <c r="AE2579" s="136">
        <v>116</v>
      </c>
    </row>
    <row r="2580" spans="1:33">
      <c r="A2580" s="289" t="s">
        <v>143</v>
      </c>
      <c r="B2580" s="287" t="s">
        <v>203</v>
      </c>
      <c r="C2580" s="128">
        <v>42661</v>
      </c>
      <c r="D2580" s="128">
        <v>42899</v>
      </c>
      <c r="E2580" s="289">
        <v>2017</v>
      </c>
      <c r="F2580" s="289">
        <v>4</v>
      </c>
      <c r="G2580" s="289">
        <v>14</v>
      </c>
      <c r="H2580">
        <v>56.184333330000001</v>
      </c>
      <c r="I2580" t="s">
        <v>337</v>
      </c>
      <c r="X2580" s="461">
        <v>0.357561797752809</v>
      </c>
      <c r="Y2580" s="136">
        <v>86</v>
      </c>
      <c r="Z2580" s="461">
        <v>0.48468543046357598</v>
      </c>
      <c r="AA2580" s="136">
        <v>98</v>
      </c>
      <c r="AB2580" s="461">
        <v>0.56696654275092895</v>
      </c>
      <c r="AC2580" s="136">
        <v>109</v>
      </c>
      <c r="AD2580" s="461">
        <v>0.66458052434456905</v>
      </c>
      <c r="AE2580" s="136">
        <v>116</v>
      </c>
    </row>
    <row r="2581" spans="1:33" ht="15">
      <c r="A2581" s="287" t="s">
        <v>143</v>
      </c>
      <c r="B2581" s="287" t="s">
        <v>203</v>
      </c>
      <c r="C2581" s="128">
        <v>43021</v>
      </c>
      <c r="D2581" s="128">
        <v>43263</v>
      </c>
      <c r="E2581" s="398">
        <v>2018</v>
      </c>
      <c r="F2581" s="399">
        <v>1</v>
      </c>
      <c r="G2581" s="399">
        <v>1</v>
      </c>
      <c r="H2581" s="405">
        <v>25.351274666666665</v>
      </c>
      <c r="I2581" t="s">
        <v>17</v>
      </c>
      <c r="X2581" s="461">
        <v>0.35083500000000001</v>
      </c>
      <c r="Y2581" s="14">
        <v>83</v>
      </c>
      <c r="Z2581" s="461">
        <v>0.35694999999999999</v>
      </c>
      <c r="AA2581" s="14">
        <v>108</v>
      </c>
      <c r="AB2581" s="394">
        <v>0.35944500000000001</v>
      </c>
      <c r="AC2581" s="14">
        <v>111</v>
      </c>
      <c r="AD2581" s="461">
        <v>0.36026499999999995</v>
      </c>
      <c r="AE2581" s="14">
        <v>113</v>
      </c>
      <c r="AG2581">
        <v>25.351274666666665</v>
      </c>
    </row>
    <row r="2582" spans="1:33" ht="15">
      <c r="A2582" s="289" t="s">
        <v>143</v>
      </c>
      <c r="B2582" s="287" t="s">
        <v>203</v>
      </c>
      <c r="C2582" s="128">
        <v>43021</v>
      </c>
      <c r="D2582" s="128">
        <v>43263</v>
      </c>
      <c r="E2582" s="398">
        <v>2018</v>
      </c>
      <c r="F2582" s="399">
        <v>1</v>
      </c>
      <c r="G2582" s="399">
        <v>2</v>
      </c>
      <c r="H2582" s="405">
        <v>21.246770285714287</v>
      </c>
      <c r="I2582" t="s">
        <v>337</v>
      </c>
      <c r="X2582" s="461">
        <v>0.30902000000000002</v>
      </c>
      <c r="Y2582" s="14">
        <v>83</v>
      </c>
      <c r="Z2582" s="461">
        <v>0.304755</v>
      </c>
      <c r="AA2582" s="14">
        <v>108</v>
      </c>
      <c r="AB2582" s="394">
        <v>0.30922499999999997</v>
      </c>
      <c r="AC2582" s="14">
        <v>111</v>
      </c>
      <c r="AD2582" s="461">
        <v>0.31613000000000002</v>
      </c>
      <c r="AE2582" s="14">
        <v>113</v>
      </c>
      <c r="AG2582">
        <v>21.246770285714287</v>
      </c>
    </row>
    <row r="2583" spans="1:33" ht="15">
      <c r="A2583" s="287" t="s">
        <v>143</v>
      </c>
      <c r="B2583" s="287" t="s">
        <v>203</v>
      </c>
      <c r="C2583" s="128">
        <v>43021</v>
      </c>
      <c r="D2583" s="128">
        <v>43263</v>
      </c>
      <c r="E2583" s="398">
        <v>2018</v>
      </c>
      <c r="F2583" s="399">
        <v>1</v>
      </c>
      <c r="G2583" s="399">
        <v>3</v>
      </c>
      <c r="H2583" s="405">
        <v>28.09375695238095</v>
      </c>
      <c r="I2583" t="s">
        <v>17</v>
      </c>
      <c r="X2583" s="461">
        <v>0.38556999999999997</v>
      </c>
      <c r="Y2583" s="14">
        <v>83</v>
      </c>
      <c r="Z2583" s="461">
        <v>0.41783499999999996</v>
      </c>
      <c r="AA2583" s="14">
        <v>108</v>
      </c>
      <c r="AB2583" s="394">
        <v>0.42484500000000003</v>
      </c>
      <c r="AC2583" s="14">
        <v>111</v>
      </c>
      <c r="AD2583" s="461">
        <v>0.44950000000000001</v>
      </c>
      <c r="AE2583" s="14">
        <v>113</v>
      </c>
      <c r="AG2583">
        <v>28.09375695238095</v>
      </c>
    </row>
    <row r="2584" spans="1:33" ht="15">
      <c r="A2584" s="289" t="s">
        <v>143</v>
      </c>
      <c r="B2584" s="287" t="s">
        <v>203</v>
      </c>
      <c r="C2584" s="128">
        <v>43021</v>
      </c>
      <c r="D2584" s="128">
        <v>43263</v>
      </c>
      <c r="E2584" s="398">
        <v>2018</v>
      </c>
      <c r="F2584" s="399">
        <v>1</v>
      </c>
      <c r="G2584" s="399">
        <v>4</v>
      </c>
      <c r="H2584" s="405">
        <v>33.890786285714292</v>
      </c>
      <c r="I2584" t="s">
        <v>337</v>
      </c>
      <c r="X2584" s="461">
        <v>0.38647999999999999</v>
      </c>
      <c r="Y2584" s="14">
        <v>83</v>
      </c>
      <c r="Z2584" s="461">
        <v>0.50873499999999994</v>
      </c>
      <c r="AA2584" s="14">
        <v>108</v>
      </c>
      <c r="AB2584" s="394">
        <v>0.49065500000000006</v>
      </c>
      <c r="AC2584" s="14">
        <v>111</v>
      </c>
      <c r="AD2584" s="461">
        <v>0.46136500000000003</v>
      </c>
      <c r="AE2584" s="14">
        <v>113</v>
      </c>
      <c r="AG2584">
        <v>33.890786285714292</v>
      </c>
    </row>
    <row r="2585" spans="1:33" ht="15">
      <c r="A2585" s="287" t="s">
        <v>143</v>
      </c>
      <c r="B2585" s="287" t="s">
        <v>203</v>
      </c>
      <c r="C2585" s="128">
        <v>43021</v>
      </c>
      <c r="D2585" s="128">
        <v>43263</v>
      </c>
      <c r="E2585" s="398">
        <v>2018</v>
      </c>
      <c r="F2585" s="399">
        <v>1</v>
      </c>
      <c r="G2585" s="399">
        <v>5</v>
      </c>
      <c r="H2585" s="405">
        <v>29.10123752380952</v>
      </c>
      <c r="I2585" t="s">
        <v>17</v>
      </c>
      <c r="X2585" s="461">
        <v>0.37473499999999998</v>
      </c>
      <c r="Y2585" s="14">
        <v>83</v>
      </c>
      <c r="Z2585" s="461">
        <v>0.56179999999999997</v>
      </c>
      <c r="AA2585" s="14">
        <v>108</v>
      </c>
      <c r="AB2585" s="394">
        <v>0.56939499999999998</v>
      </c>
      <c r="AC2585" s="14">
        <v>111</v>
      </c>
      <c r="AD2585" s="461">
        <v>0.56640500000000005</v>
      </c>
      <c r="AE2585" s="14">
        <v>113</v>
      </c>
      <c r="AG2585">
        <v>29.10123752380952</v>
      </c>
    </row>
    <row r="2586" spans="1:33" ht="15">
      <c r="A2586" s="289" t="s">
        <v>143</v>
      </c>
      <c r="B2586" s="287" t="s">
        <v>203</v>
      </c>
      <c r="C2586" s="128">
        <v>43021</v>
      </c>
      <c r="D2586" s="128">
        <v>43263</v>
      </c>
      <c r="E2586" s="398">
        <v>2018</v>
      </c>
      <c r="F2586" s="399">
        <v>1</v>
      </c>
      <c r="G2586" s="399">
        <v>6</v>
      </c>
      <c r="H2586" s="405">
        <v>29.288660761904762</v>
      </c>
      <c r="I2586" t="s">
        <v>337</v>
      </c>
      <c r="X2586" s="461">
        <v>0.36750499999999997</v>
      </c>
      <c r="Y2586" s="14">
        <v>83</v>
      </c>
      <c r="Z2586" s="461">
        <v>0.59254499999999999</v>
      </c>
      <c r="AA2586" s="14">
        <v>108</v>
      </c>
      <c r="AB2586" s="394">
        <v>0.60822500000000002</v>
      </c>
      <c r="AC2586" s="14">
        <v>111</v>
      </c>
      <c r="AD2586" s="461">
        <v>0.63109499999999996</v>
      </c>
      <c r="AE2586" s="14">
        <v>113</v>
      </c>
      <c r="AG2586">
        <v>29.288660761904762</v>
      </c>
    </row>
    <row r="2587" spans="1:33" ht="15">
      <c r="A2587" s="287" t="s">
        <v>143</v>
      </c>
      <c r="B2587" s="287" t="s">
        <v>203</v>
      </c>
      <c r="C2587" s="128">
        <v>43021</v>
      </c>
      <c r="D2587" s="128">
        <v>43263</v>
      </c>
      <c r="E2587" s="398">
        <v>2018</v>
      </c>
      <c r="F2587" s="399">
        <v>1</v>
      </c>
      <c r="G2587" s="399">
        <v>7</v>
      </c>
      <c r="H2587" s="405">
        <v>32.683067999999999</v>
      </c>
      <c r="I2587" t="s">
        <v>17</v>
      </c>
      <c r="X2587" s="461">
        <v>0.26533499999999999</v>
      </c>
      <c r="Y2587" s="14">
        <v>83</v>
      </c>
      <c r="Z2587" s="461">
        <v>0.39526</v>
      </c>
      <c r="AA2587" s="14">
        <v>108</v>
      </c>
      <c r="AB2587" s="394">
        <v>0.46406999999999998</v>
      </c>
      <c r="AC2587" s="14">
        <v>111</v>
      </c>
      <c r="AD2587" s="461">
        <v>0.50075500000000006</v>
      </c>
      <c r="AE2587" s="14">
        <v>113</v>
      </c>
      <c r="AG2587">
        <v>32.683067999999999</v>
      </c>
    </row>
    <row r="2588" spans="1:33" ht="15">
      <c r="A2588" s="289" t="s">
        <v>143</v>
      </c>
      <c r="B2588" s="287" t="s">
        <v>203</v>
      </c>
      <c r="C2588" s="128">
        <v>43021</v>
      </c>
      <c r="D2588" s="128">
        <v>43263</v>
      </c>
      <c r="E2588" s="398">
        <v>2018</v>
      </c>
      <c r="F2588" s="399">
        <v>1</v>
      </c>
      <c r="G2588" s="399">
        <v>8</v>
      </c>
      <c r="H2588" s="405">
        <v>22.953123809523809</v>
      </c>
      <c r="I2588" t="s">
        <v>337</v>
      </c>
      <c r="X2588" s="461">
        <v>0.30112</v>
      </c>
      <c r="Y2588" s="14">
        <v>83</v>
      </c>
      <c r="Z2588" s="461">
        <v>0.35436000000000001</v>
      </c>
      <c r="AA2588" s="14">
        <v>108</v>
      </c>
      <c r="AB2588" s="394">
        <v>0.37041499999999999</v>
      </c>
      <c r="AC2588" s="14">
        <v>111</v>
      </c>
      <c r="AD2588" s="461">
        <v>0.35108</v>
      </c>
      <c r="AE2588" s="14">
        <v>113</v>
      </c>
      <c r="AG2588">
        <v>22.953123809523809</v>
      </c>
    </row>
    <row r="2589" spans="1:33" ht="15">
      <c r="A2589" s="287" t="s">
        <v>143</v>
      </c>
      <c r="B2589" s="287" t="s">
        <v>203</v>
      </c>
      <c r="C2589" s="128">
        <v>43021</v>
      </c>
      <c r="D2589" s="128">
        <v>43263</v>
      </c>
      <c r="E2589" s="398">
        <v>2018</v>
      </c>
      <c r="F2589" s="399">
        <v>1</v>
      </c>
      <c r="G2589" s="399">
        <v>9</v>
      </c>
      <c r="H2589" s="405">
        <v>27.487327999999998</v>
      </c>
      <c r="I2589" t="s">
        <v>17</v>
      </c>
      <c r="X2589" s="461">
        <v>0.348665</v>
      </c>
      <c r="Y2589" s="14">
        <v>83</v>
      </c>
      <c r="Z2589" s="461">
        <v>0.52688000000000001</v>
      </c>
      <c r="AA2589" s="14">
        <v>108</v>
      </c>
      <c r="AB2589" s="394">
        <v>0.54421999999999993</v>
      </c>
      <c r="AC2589" s="14">
        <v>111</v>
      </c>
      <c r="AD2589" s="461">
        <v>0.55333500000000002</v>
      </c>
      <c r="AE2589" s="14">
        <v>113</v>
      </c>
      <c r="AG2589">
        <v>27.487327999999998</v>
      </c>
    </row>
    <row r="2590" spans="1:33" ht="15">
      <c r="A2590" s="289" t="s">
        <v>143</v>
      </c>
      <c r="B2590" s="287" t="s">
        <v>203</v>
      </c>
      <c r="C2590" s="128">
        <v>43021</v>
      </c>
      <c r="D2590" s="128">
        <v>43263</v>
      </c>
      <c r="E2590" s="398">
        <v>2018</v>
      </c>
      <c r="F2590" s="399">
        <v>1</v>
      </c>
      <c r="G2590" s="399">
        <v>10</v>
      </c>
      <c r="H2590" s="405">
        <v>28.260045523809527</v>
      </c>
      <c r="I2590" t="s">
        <v>337</v>
      </c>
      <c r="X2590" s="461">
        <v>0.38270999999999999</v>
      </c>
      <c r="Y2590" s="14">
        <v>83</v>
      </c>
      <c r="Z2590" s="461">
        <v>0.55813500000000005</v>
      </c>
      <c r="AA2590" s="14">
        <v>108</v>
      </c>
      <c r="AB2590" s="394">
        <v>0.55770500000000001</v>
      </c>
      <c r="AC2590" s="14">
        <v>111</v>
      </c>
      <c r="AD2590" s="461">
        <v>0.54459999999999997</v>
      </c>
      <c r="AE2590" s="14">
        <v>113</v>
      </c>
      <c r="AG2590">
        <v>28.260045523809527</v>
      </c>
    </row>
    <row r="2591" spans="1:33" ht="15">
      <c r="A2591" s="287" t="s">
        <v>143</v>
      </c>
      <c r="B2591" s="287" t="s">
        <v>203</v>
      </c>
      <c r="C2591" s="128">
        <v>43021</v>
      </c>
      <c r="D2591" s="128">
        <v>43263</v>
      </c>
      <c r="E2591" s="398">
        <v>2018</v>
      </c>
      <c r="F2591" s="399">
        <v>1</v>
      </c>
      <c r="G2591" s="399">
        <v>11</v>
      </c>
      <c r="H2591" s="405">
        <v>39.285749904761914</v>
      </c>
      <c r="I2591" t="s">
        <v>17</v>
      </c>
      <c r="X2591" s="461">
        <v>0.39739999999999998</v>
      </c>
      <c r="Y2591" s="14">
        <v>83</v>
      </c>
      <c r="Z2591" s="461">
        <v>0.61477500000000007</v>
      </c>
      <c r="AA2591" s="14">
        <v>108</v>
      </c>
      <c r="AB2591" s="394">
        <v>0.61848499999999995</v>
      </c>
      <c r="AC2591" s="14">
        <v>111</v>
      </c>
      <c r="AD2591" s="461">
        <v>0.59529500000000002</v>
      </c>
      <c r="AE2591" s="14">
        <v>113</v>
      </c>
      <c r="AG2591">
        <v>39.285749904761914</v>
      </c>
    </row>
    <row r="2592" spans="1:33" ht="15">
      <c r="A2592" s="289" t="s">
        <v>143</v>
      </c>
      <c r="B2592" s="287" t="s">
        <v>203</v>
      </c>
      <c r="C2592" s="128">
        <v>43021</v>
      </c>
      <c r="D2592" s="128">
        <v>43263</v>
      </c>
      <c r="E2592" s="398">
        <v>2018</v>
      </c>
      <c r="F2592" s="399">
        <v>1</v>
      </c>
      <c r="G2592" s="399">
        <v>12</v>
      </c>
      <c r="H2592" s="405">
        <v>34.508024571428578</v>
      </c>
      <c r="I2592" t="s">
        <v>337</v>
      </c>
      <c r="X2592" s="461">
        <v>0.32516500000000004</v>
      </c>
      <c r="Y2592" s="14">
        <v>83</v>
      </c>
      <c r="Z2592" s="461">
        <v>0.533335</v>
      </c>
      <c r="AA2592" s="14">
        <v>108</v>
      </c>
      <c r="AB2592" s="394">
        <v>0.567415</v>
      </c>
      <c r="AC2592" s="14">
        <v>111</v>
      </c>
      <c r="AD2592" s="461">
        <v>0.58359499999999997</v>
      </c>
      <c r="AE2592" s="14">
        <v>113</v>
      </c>
      <c r="AG2592">
        <v>34.508024571428578</v>
      </c>
    </row>
    <row r="2593" spans="1:33" ht="15">
      <c r="A2593" s="287" t="s">
        <v>143</v>
      </c>
      <c r="B2593" s="287" t="s">
        <v>203</v>
      </c>
      <c r="C2593" s="128">
        <v>43021</v>
      </c>
      <c r="D2593" s="128">
        <v>43263</v>
      </c>
      <c r="E2593" s="398">
        <v>2018</v>
      </c>
      <c r="F2593" s="399">
        <v>1</v>
      </c>
      <c r="G2593" s="399">
        <v>13</v>
      </c>
      <c r="H2593" s="405">
        <v>36.662999999999997</v>
      </c>
      <c r="I2593" t="s">
        <v>17</v>
      </c>
      <c r="X2593" s="461">
        <v>0.36564999999999998</v>
      </c>
      <c r="Y2593" s="14">
        <v>83</v>
      </c>
      <c r="Z2593" s="461">
        <v>0.62673999999999996</v>
      </c>
      <c r="AA2593" s="14">
        <v>108</v>
      </c>
      <c r="AB2593" s="394">
        <v>0.65487000000000006</v>
      </c>
      <c r="AC2593" s="14">
        <v>111</v>
      </c>
      <c r="AD2593" s="461">
        <v>0.65779500000000002</v>
      </c>
      <c r="AE2593" s="14">
        <v>113</v>
      </c>
      <c r="AG2593">
        <v>36.662999999999997</v>
      </c>
    </row>
    <row r="2594" spans="1:33" ht="15">
      <c r="A2594" s="289" t="s">
        <v>143</v>
      </c>
      <c r="B2594" s="287" t="s">
        <v>203</v>
      </c>
      <c r="C2594" s="128">
        <v>43021</v>
      </c>
      <c r="D2594" s="128">
        <v>43263</v>
      </c>
      <c r="E2594" s="398">
        <v>2018</v>
      </c>
      <c r="F2594" s="399">
        <v>1</v>
      </c>
      <c r="G2594" s="399">
        <v>14</v>
      </c>
      <c r="H2594" s="405">
        <v>27.667375999999997</v>
      </c>
      <c r="I2594" t="s">
        <v>337</v>
      </c>
      <c r="X2594" s="461">
        <v>0.38262499999999999</v>
      </c>
      <c r="Y2594" s="14">
        <v>83</v>
      </c>
      <c r="Z2594" s="461">
        <v>0.59112999999999993</v>
      </c>
      <c r="AA2594" s="14">
        <v>108</v>
      </c>
      <c r="AB2594" s="394">
        <v>0.56903999999999999</v>
      </c>
      <c r="AC2594" s="14">
        <v>111</v>
      </c>
      <c r="AD2594" s="461">
        <v>0.51215500000000003</v>
      </c>
      <c r="AE2594" s="14">
        <v>113</v>
      </c>
      <c r="AG2594">
        <v>27.667375999999997</v>
      </c>
    </row>
    <row r="2595" spans="1:33" ht="15">
      <c r="A2595" s="287" t="s">
        <v>143</v>
      </c>
      <c r="B2595" s="287" t="s">
        <v>203</v>
      </c>
      <c r="C2595" s="128">
        <v>43021</v>
      </c>
      <c r="D2595" s="128">
        <v>43263</v>
      </c>
      <c r="E2595" s="398">
        <v>2018</v>
      </c>
      <c r="F2595" s="399">
        <v>2</v>
      </c>
      <c r="G2595" s="399">
        <v>1</v>
      </c>
      <c r="H2595" s="405">
        <v>23.553929142857147</v>
      </c>
      <c r="I2595" t="s">
        <v>17</v>
      </c>
      <c r="X2595" s="461">
        <v>0.33086499999999996</v>
      </c>
      <c r="Y2595" s="14">
        <v>83</v>
      </c>
      <c r="Z2595" s="461">
        <v>0.32565</v>
      </c>
      <c r="AA2595" s="14">
        <v>108</v>
      </c>
      <c r="AB2595" s="394">
        <v>0.34062499999999996</v>
      </c>
      <c r="AC2595" s="14">
        <v>111</v>
      </c>
      <c r="AD2595" s="461">
        <v>0.32873999999999998</v>
      </c>
      <c r="AE2595" s="14">
        <v>113</v>
      </c>
      <c r="AG2595">
        <v>23.553929142857147</v>
      </c>
    </row>
    <row r="2596" spans="1:33" ht="15">
      <c r="A2596" s="289" t="s">
        <v>143</v>
      </c>
      <c r="B2596" s="287" t="s">
        <v>203</v>
      </c>
      <c r="C2596" s="128">
        <v>43021</v>
      </c>
      <c r="D2596" s="128">
        <v>43263</v>
      </c>
      <c r="E2596" s="398">
        <v>2018</v>
      </c>
      <c r="F2596" s="399">
        <v>2</v>
      </c>
      <c r="G2596" s="399">
        <v>2</v>
      </c>
      <c r="H2596" s="405">
        <v>25.863116190476187</v>
      </c>
      <c r="I2596" t="s">
        <v>337</v>
      </c>
      <c r="X2596" s="461">
        <v>0.38424999999999998</v>
      </c>
      <c r="Y2596" s="14">
        <v>83</v>
      </c>
      <c r="Z2596" s="461">
        <v>0.40051000000000003</v>
      </c>
      <c r="AA2596" s="14">
        <v>108</v>
      </c>
      <c r="AB2596" s="394">
        <v>0.39041999999999999</v>
      </c>
      <c r="AC2596" s="14">
        <v>111</v>
      </c>
      <c r="AD2596" s="461">
        <v>0.400335</v>
      </c>
      <c r="AE2596" s="14">
        <v>113</v>
      </c>
      <c r="AG2596">
        <v>25.863116190476187</v>
      </c>
    </row>
    <row r="2597" spans="1:33" ht="15">
      <c r="A2597" s="287" t="s">
        <v>143</v>
      </c>
      <c r="B2597" s="287" t="s">
        <v>203</v>
      </c>
      <c r="C2597" s="128">
        <v>43021</v>
      </c>
      <c r="D2597" s="128">
        <v>43263</v>
      </c>
      <c r="E2597" s="398">
        <v>2018</v>
      </c>
      <c r="F2597" s="399">
        <v>2</v>
      </c>
      <c r="G2597" s="399">
        <v>3</v>
      </c>
      <c r="H2597" s="405">
        <v>28.665891047619045</v>
      </c>
      <c r="I2597" t="s">
        <v>17</v>
      </c>
      <c r="X2597" s="461">
        <v>0.37974999999999998</v>
      </c>
      <c r="Y2597" s="14">
        <v>83</v>
      </c>
      <c r="Z2597" s="461">
        <v>0.41516500000000001</v>
      </c>
      <c r="AA2597" s="14">
        <v>108</v>
      </c>
      <c r="AB2597" s="394">
        <v>0.42837999999999998</v>
      </c>
      <c r="AC2597" s="14">
        <v>111</v>
      </c>
      <c r="AD2597" s="461">
        <v>0.39896500000000001</v>
      </c>
      <c r="AE2597" s="14">
        <v>113</v>
      </c>
      <c r="AG2597">
        <v>28.665891047619045</v>
      </c>
    </row>
    <row r="2598" spans="1:33" ht="15">
      <c r="A2598" s="289" t="s">
        <v>143</v>
      </c>
      <c r="B2598" s="287" t="s">
        <v>203</v>
      </c>
      <c r="C2598" s="128">
        <v>43021</v>
      </c>
      <c r="D2598" s="128">
        <v>43263</v>
      </c>
      <c r="E2598" s="398">
        <v>2018</v>
      </c>
      <c r="F2598" s="399">
        <v>2</v>
      </c>
      <c r="G2598" s="399">
        <v>4</v>
      </c>
      <c r="H2598" s="405">
        <v>24.027235047619051</v>
      </c>
      <c r="I2598" t="s">
        <v>337</v>
      </c>
      <c r="X2598" s="461">
        <v>0.41409000000000001</v>
      </c>
      <c r="Y2598" s="14">
        <v>83</v>
      </c>
      <c r="Z2598" s="461">
        <v>0.54492499999999999</v>
      </c>
      <c r="AA2598" s="14">
        <v>108</v>
      </c>
      <c r="AB2598" s="394">
        <v>0.54080499999999998</v>
      </c>
      <c r="AC2598" s="14">
        <v>111</v>
      </c>
      <c r="AD2598" s="461">
        <v>0.47408</v>
      </c>
      <c r="AE2598" s="14">
        <v>113</v>
      </c>
      <c r="AG2598">
        <v>24.027235047619051</v>
      </c>
    </row>
    <row r="2599" spans="1:33" ht="15">
      <c r="A2599" s="287" t="s">
        <v>143</v>
      </c>
      <c r="B2599" s="287" t="s">
        <v>203</v>
      </c>
      <c r="C2599" s="128">
        <v>43021</v>
      </c>
      <c r="D2599" s="128">
        <v>43263</v>
      </c>
      <c r="E2599" s="398">
        <v>2018</v>
      </c>
      <c r="F2599" s="399">
        <v>2</v>
      </c>
      <c r="G2599" s="399">
        <v>5</v>
      </c>
      <c r="H2599" s="405">
        <v>35.795211047619048</v>
      </c>
      <c r="I2599" t="s">
        <v>17</v>
      </c>
      <c r="X2599" s="461">
        <v>0.453455</v>
      </c>
      <c r="Y2599" s="14">
        <v>83</v>
      </c>
      <c r="Z2599" s="461">
        <v>0.66680499999999998</v>
      </c>
      <c r="AA2599" s="14">
        <v>108</v>
      </c>
      <c r="AB2599" s="394">
        <v>0.68615999999999999</v>
      </c>
      <c r="AC2599" s="14">
        <v>111</v>
      </c>
      <c r="AD2599" s="461">
        <v>0.54137999999999997</v>
      </c>
      <c r="AE2599" s="14">
        <v>113</v>
      </c>
      <c r="AG2599">
        <v>35.795211047619048</v>
      </c>
    </row>
    <row r="2600" spans="1:33" ht="15">
      <c r="A2600" s="289" t="s">
        <v>143</v>
      </c>
      <c r="B2600" s="287" t="s">
        <v>203</v>
      </c>
      <c r="C2600" s="128">
        <v>43021</v>
      </c>
      <c r="D2600" s="128">
        <v>43263</v>
      </c>
      <c r="E2600" s="398">
        <v>2018</v>
      </c>
      <c r="F2600" s="399">
        <v>2</v>
      </c>
      <c r="G2600" s="399">
        <v>6</v>
      </c>
      <c r="H2600" s="405">
        <v>33.04270304761905</v>
      </c>
      <c r="I2600" t="s">
        <v>337</v>
      </c>
      <c r="X2600" s="461">
        <v>0.29724</v>
      </c>
      <c r="Y2600" s="14">
        <v>83</v>
      </c>
      <c r="Z2600" s="461">
        <v>0.44764999999999999</v>
      </c>
      <c r="AA2600" s="14">
        <v>108</v>
      </c>
      <c r="AB2600" s="394">
        <v>0.55236499999999999</v>
      </c>
      <c r="AC2600" s="14">
        <v>111</v>
      </c>
      <c r="AD2600" s="461">
        <v>0.573855</v>
      </c>
      <c r="AE2600" s="14">
        <v>113</v>
      </c>
      <c r="AG2600">
        <v>33.04270304761905</v>
      </c>
    </row>
    <row r="2601" spans="1:33" ht="15">
      <c r="A2601" s="287" t="s">
        <v>143</v>
      </c>
      <c r="B2601" s="287" t="s">
        <v>203</v>
      </c>
      <c r="C2601" s="128">
        <v>43021</v>
      </c>
      <c r="D2601" s="128">
        <v>43263</v>
      </c>
      <c r="E2601" s="398">
        <v>2018</v>
      </c>
      <c r="F2601" s="399">
        <v>2</v>
      </c>
      <c r="G2601" s="399">
        <v>7</v>
      </c>
      <c r="H2601" s="405">
        <v>31.031314285714284</v>
      </c>
      <c r="I2601" t="s">
        <v>17</v>
      </c>
      <c r="X2601" s="461">
        <v>0.2848</v>
      </c>
      <c r="Y2601" s="14">
        <v>83</v>
      </c>
      <c r="Z2601" s="461">
        <v>0.40506500000000001</v>
      </c>
      <c r="AA2601" s="14">
        <v>108</v>
      </c>
      <c r="AB2601" s="394">
        <v>0.512235</v>
      </c>
      <c r="AC2601" s="14">
        <v>111</v>
      </c>
      <c r="AD2601" s="461">
        <v>0.55500499999999997</v>
      </c>
      <c r="AE2601" s="14">
        <v>113</v>
      </c>
      <c r="AG2601">
        <v>31.031314285714284</v>
      </c>
    </row>
    <row r="2602" spans="1:33" ht="15">
      <c r="A2602" s="289" t="s">
        <v>143</v>
      </c>
      <c r="B2602" s="287" t="s">
        <v>203</v>
      </c>
      <c r="C2602" s="128">
        <v>43021</v>
      </c>
      <c r="D2602" s="128">
        <v>43263</v>
      </c>
      <c r="E2602" s="398">
        <v>2018</v>
      </c>
      <c r="F2602" s="399">
        <v>2</v>
      </c>
      <c r="G2602" s="399">
        <v>8</v>
      </c>
      <c r="H2602" s="405">
        <v>24.156854857142857</v>
      </c>
      <c r="I2602" t="s">
        <v>337</v>
      </c>
      <c r="X2602" s="461">
        <v>0.33596499999999996</v>
      </c>
      <c r="Y2602" s="14">
        <v>83</v>
      </c>
      <c r="Z2602" s="461">
        <v>0.41256999999999999</v>
      </c>
      <c r="AA2602" s="14">
        <v>108</v>
      </c>
      <c r="AB2602" s="394">
        <v>0.42558499999999999</v>
      </c>
      <c r="AC2602" s="14">
        <v>111</v>
      </c>
      <c r="AD2602" s="461">
        <v>0.43120999999999998</v>
      </c>
      <c r="AE2602" s="14">
        <v>113</v>
      </c>
      <c r="AG2602">
        <v>24.156854857142857</v>
      </c>
    </row>
    <row r="2603" spans="1:33" ht="15">
      <c r="A2603" s="287" t="s">
        <v>143</v>
      </c>
      <c r="B2603" s="287" t="s">
        <v>203</v>
      </c>
      <c r="C2603" s="128">
        <v>43021</v>
      </c>
      <c r="D2603" s="128">
        <v>43263</v>
      </c>
      <c r="E2603" s="398">
        <v>2018</v>
      </c>
      <c r="F2603" s="399">
        <v>2</v>
      </c>
      <c r="G2603" s="399">
        <v>9</v>
      </c>
      <c r="H2603" s="405">
        <v>36.500790857142853</v>
      </c>
      <c r="I2603" t="s">
        <v>17</v>
      </c>
      <c r="X2603" s="461">
        <v>0.33094999999999997</v>
      </c>
      <c r="Y2603" s="14">
        <v>83</v>
      </c>
      <c r="Z2603" s="461">
        <v>0.53392499999999998</v>
      </c>
      <c r="AA2603" s="14">
        <v>108</v>
      </c>
      <c r="AB2603" s="394">
        <v>0.56528500000000004</v>
      </c>
      <c r="AC2603" s="14">
        <v>111</v>
      </c>
      <c r="AD2603" s="461">
        <v>0.55867</v>
      </c>
      <c r="AE2603" s="14">
        <v>113</v>
      </c>
      <c r="AG2603">
        <v>36.500790857142853</v>
      </c>
    </row>
    <row r="2604" spans="1:33" ht="15">
      <c r="A2604" s="289" t="s">
        <v>143</v>
      </c>
      <c r="B2604" s="287" t="s">
        <v>203</v>
      </c>
      <c r="C2604" s="128">
        <v>43021</v>
      </c>
      <c r="D2604" s="128">
        <v>43263</v>
      </c>
      <c r="E2604" s="398">
        <v>2018</v>
      </c>
      <c r="F2604" s="399">
        <v>2</v>
      </c>
      <c r="G2604" s="399">
        <v>10</v>
      </c>
      <c r="H2604" s="405">
        <v>38.623292190476192</v>
      </c>
      <c r="I2604" t="s">
        <v>337</v>
      </c>
      <c r="X2604" s="461">
        <v>0.41473499999999996</v>
      </c>
      <c r="Y2604" s="14">
        <v>83</v>
      </c>
      <c r="Z2604" s="461">
        <v>0.64111000000000007</v>
      </c>
      <c r="AA2604" s="14">
        <v>108</v>
      </c>
      <c r="AB2604" s="394">
        <v>0.64317000000000002</v>
      </c>
      <c r="AC2604" s="14">
        <v>111</v>
      </c>
      <c r="AD2604" s="461">
        <v>0.63402999999999998</v>
      </c>
      <c r="AE2604" s="14">
        <v>113</v>
      </c>
      <c r="AG2604">
        <v>38.623292190476192</v>
      </c>
    </row>
    <row r="2605" spans="1:33" ht="15">
      <c r="A2605" s="287" t="s">
        <v>143</v>
      </c>
      <c r="B2605" s="287" t="s">
        <v>203</v>
      </c>
      <c r="C2605" s="128">
        <v>43021</v>
      </c>
      <c r="D2605" s="128">
        <v>43263</v>
      </c>
      <c r="E2605" s="398">
        <v>2018</v>
      </c>
      <c r="F2605" s="399">
        <v>2</v>
      </c>
      <c r="G2605" s="399">
        <v>11</v>
      </c>
      <c r="H2605" s="405">
        <v>30.765943999999994</v>
      </c>
      <c r="I2605" t="s">
        <v>17</v>
      </c>
      <c r="X2605" s="461">
        <v>0.41802</v>
      </c>
      <c r="Y2605" s="14">
        <v>83</v>
      </c>
      <c r="Z2605" s="461">
        <v>0.57522000000000006</v>
      </c>
      <c r="AA2605" s="14">
        <v>108</v>
      </c>
      <c r="AB2605" s="394">
        <v>0.58506999999999998</v>
      </c>
      <c r="AC2605" s="14">
        <v>111</v>
      </c>
      <c r="AD2605" s="461">
        <v>0.58384000000000003</v>
      </c>
      <c r="AE2605" s="14">
        <v>113</v>
      </c>
      <c r="AG2605">
        <v>30.765943999999994</v>
      </c>
    </row>
    <row r="2606" spans="1:33" ht="15">
      <c r="A2606" s="289" t="s">
        <v>143</v>
      </c>
      <c r="B2606" s="287" t="s">
        <v>203</v>
      </c>
      <c r="C2606" s="128">
        <v>43021</v>
      </c>
      <c r="D2606" s="128">
        <v>43263</v>
      </c>
      <c r="E2606" s="398">
        <v>2018</v>
      </c>
      <c r="F2606" s="399">
        <v>2</v>
      </c>
      <c r="G2606" s="399">
        <v>12</v>
      </c>
      <c r="H2606" s="405">
        <v>36.847150476190471</v>
      </c>
      <c r="I2606" t="s">
        <v>337</v>
      </c>
      <c r="X2606" s="461">
        <v>0.37036999999999998</v>
      </c>
      <c r="Y2606" s="14">
        <v>83</v>
      </c>
      <c r="Z2606" s="461">
        <v>0.55718500000000004</v>
      </c>
      <c r="AA2606" s="14">
        <v>108</v>
      </c>
      <c r="AB2606" s="394">
        <v>0.64539999999999997</v>
      </c>
      <c r="AC2606" s="14">
        <v>111</v>
      </c>
      <c r="AD2606" s="461">
        <v>0.64214499999999997</v>
      </c>
      <c r="AE2606" s="14">
        <v>113</v>
      </c>
      <c r="AG2606">
        <v>36.847150476190471</v>
      </c>
    </row>
    <row r="2607" spans="1:33" ht="15">
      <c r="A2607" s="287" t="s">
        <v>143</v>
      </c>
      <c r="B2607" s="287" t="s">
        <v>203</v>
      </c>
      <c r="C2607" s="128">
        <v>43021</v>
      </c>
      <c r="D2607" s="128">
        <v>43263</v>
      </c>
      <c r="E2607" s="398">
        <v>2018</v>
      </c>
      <c r="F2607" s="399">
        <v>2</v>
      </c>
      <c r="G2607" s="399">
        <v>13</v>
      </c>
      <c r="H2607" s="405">
        <v>35.046347809523816</v>
      </c>
      <c r="I2607" t="s">
        <v>17</v>
      </c>
      <c r="X2607" s="461">
        <v>0.36168999999999996</v>
      </c>
      <c r="Y2607" s="14">
        <v>83</v>
      </c>
      <c r="Z2607" s="461">
        <v>0.57469999999999999</v>
      </c>
      <c r="AA2607" s="14">
        <v>108</v>
      </c>
      <c r="AB2607" s="394">
        <v>0.63209000000000004</v>
      </c>
      <c r="AC2607" s="14">
        <v>111</v>
      </c>
      <c r="AD2607" s="461">
        <v>0.66911999999999994</v>
      </c>
      <c r="AE2607" s="14">
        <v>113</v>
      </c>
      <c r="AG2607">
        <v>35.046347809523816</v>
      </c>
    </row>
    <row r="2608" spans="1:33" ht="15">
      <c r="A2608" s="289" t="s">
        <v>143</v>
      </c>
      <c r="B2608" s="287" t="s">
        <v>203</v>
      </c>
      <c r="C2608" s="128">
        <v>43021</v>
      </c>
      <c r="D2608" s="128">
        <v>43263</v>
      </c>
      <c r="E2608" s="398">
        <v>2018</v>
      </c>
      <c r="F2608" s="399">
        <v>2</v>
      </c>
      <c r="G2608" s="399">
        <v>14</v>
      </c>
      <c r="H2608" s="405">
        <v>36.084504761904768</v>
      </c>
      <c r="I2608" t="s">
        <v>337</v>
      </c>
      <c r="X2608" s="461">
        <v>0.31947499999999995</v>
      </c>
      <c r="Y2608" s="14">
        <v>83</v>
      </c>
      <c r="Z2608" s="461">
        <v>0.53490499999999996</v>
      </c>
      <c r="AA2608" s="14">
        <v>108</v>
      </c>
      <c r="AB2608" s="394">
        <v>0.57450500000000004</v>
      </c>
      <c r="AC2608" s="14">
        <v>111</v>
      </c>
      <c r="AD2608" s="461">
        <v>0.57969499999999996</v>
      </c>
      <c r="AE2608" s="14">
        <v>113</v>
      </c>
      <c r="AG2608">
        <v>36.084504761904768</v>
      </c>
    </row>
    <row r="2609" spans="1:33" ht="15">
      <c r="A2609" s="287" t="s">
        <v>143</v>
      </c>
      <c r="B2609" s="287" t="s">
        <v>203</v>
      </c>
      <c r="C2609" s="128">
        <v>43021</v>
      </c>
      <c r="D2609" s="128">
        <v>43263</v>
      </c>
      <c r="E2609" s="398">
        <v>2018</v>
      </c>
      <c r="F2609" s="399">
        <v>3</v>
      </c>
      <c r="G2609" s="399">
        <v>1</v>
      </c>
      <c r="H2609" s="405">
        <v>25.232533333333333</v>
      </c>
      <c r="I2609" t="s">
        <v>17</v>
      </c>
      <c r="X2609" s="461">
        <v>0.36541000000000001</v>
      </c>
      <c r="Y2609" s="14">
        <v>83</v>
      </c>
      <c r="Z2609" s="461">
        <v>0.40431</v>
      </c>
      <c r="AA2609" s="14">
        <v>108</v>
      </c>
      <c r="AB2609" s="394">
        <v>0.37963000000000002</v>
      </c>
      <c r="AC2609" s="14">
        <v>111</v>
      </c>
      <c r="AD2609" s="461">
        <v>0.38303500000000001</v>
      </c>
      <c r="AE2609" s="14">
        <v>113</v>
      </c>
      <c r="AG2609">
        <v>25.232533333333333</v>
      </c>
    </row>
    <row r="2610" spans="1:33" ht="15">
      <c r="A2610" s="289" t="s">
        <v>143</v>
      </c>
      <c r="B2610" s="287" t="s">
        <v>203</v>
      </c>
      <c r="C2610" s="128">
        <v>43021</v>
      </c>
      <c r="D2610" s="128">
        <v>43263</v>
      </c>
      <c r="E2610" s="398">
        <v>2018</v>
      </c>
      <c r="F2610" s="399">
        <v>3</v>
      </c>
      <c r="G2610" s="399">
        <v>2</v>
      </c>
      <c r="H2610" s="405">
        <v>26.426399999999997</v>
      </c>
      <c r="I2610" t="s">
        <v>337</v>
      </c>
      <c r="X2610" s="461">
        <v>0.380965</v>
      </c>
      <c r="Y2610" s="14">
        <v>83</v>
      </c>
      <c r="Z2610" s="461">
        <v>0.39479500000000001</v>
      </c>
      <c r="AA2610" s="14">
        <v>108</v>
      </c>
      <c r="AB2610" s="394">
        <v>0.39449999999999996</v>
      </c>
      <c r="AC2610" s="14">
        <v>111</v>
      </c>
      <c r="AD2610" s="461">
        <v>0.3921</v>
      </c>
      <c r="AE2610" s="14">
        <v>113</v>
      </c>
      <c r="AG2610">
        <v>26.426399999999997</v>
      </c>
    </row>
    <row r="2611" spans="1:33" ht="15">
      <c r="A2611" s="287" t="s">
        <v>143</v>
      </c>
      <c r="B2611" s="287" t="s">
        <v>203</v>
      </c>
      <c r="C2611" s="128">
        <v>43021</v>
      </c>
      <c r="D2611" s="128">
        <v>43263</v>
      </c>
      <c r="E2611" s="398">
        <v>2018</v>
      </c>
      <c r="F2611" s="399">
        <v>3</v>
      </c>
      <c r="G2611" s="399">
        <v>3</v>
      </c>
      <c r="H2611" s="405">
        <v>28.126530666666664</v>
      </c>
      <c r="I2611" t="s">
        <v>17</v>
      </c>
      <c r="X2611" s="461">
        <v>0.38771</v>
      </c>
      <c r="Y2611" s="14">
        <v>83</v>
      </c>
      <c r="Z2611" s="461">
        <v>0.46864</v>
      </c>
      <c r="AA2611" s="14">
        <v>108</v>
      </c>
      <c r="AB2611" s="394">
        <v>0.48143999999999998</v>
      </c>
      <c r="AC2611" s="14">
        <v>111</v>
      </c>
      <c r="AD2611" s="461">
        <v>0.47143999999999997</v>
      </c>
      <c r="AE2611" s="14">
        <v>113</v>
      </c>
      <c r="AG2611">
        <v>28.126530666666664</v>
      </c>
    </row>
    <row r="2612" spans="1:33" ht="15">
      <c r="A2612" s="289" t="s">
        <v>143</v>
      </c>
      <c r="B2612" s="287" t="s">
        <v>203</v>
      </c>
      <c r="C2612" s="128">
        <v>43021</v>
      </c>
      <c r="D2612" s="128">
        <v>43263</v>
      </c>
      <c r="E2612" s="398">
        <v>2018</v>
      </c>
      <c r="F2612" s="399">
        <v>3</v>
      </c>
      <c r="G2612" s="399">
        <v>4</v>
      </c>
      <c r="H2612" s="405">
        <v>32.856685714285717</v>
      </c>
      <c r="I2612" t="s">
        <v>337</v>
      </c>
      <c r="X2612" s="461">
        <v>0.42447500000000005</v>
      </c>
      <c r="Y2612" s="14">
        <v>83</v>
      </c>
      <c r="Z2612" s="461">
        <v>0.73741000000000001</v>
      </c>
      <c r="AA2612" s="14">
        <v>108</v>
      </c>
      <c r="AB2612" s="394">
        <v>0.72599499999999995</v>
      </c>
      <c r="AC2612" s="14">
        <v>111</v>
      </c>
      <c r="AD2612" s="461">
        <v>0.74266999999999994</v>
      </c>
      <c r="AE2612" s="14">
        <v>113</v>
      </c>
      <c r="AG2612">
        <v>32.856685714285717</v>
      </c>
    </row>
    <row r="2613" spans="1:33" ht="15">
      <c r="A2613" s="287" t="s">
        <v>143</v>
      </c>
      <c r="B2613" s="287" t="s">
        <v>203</v>
      </c>
      <c r="C2613" s="128">
        <v>43021</v>
      </c>
      <c r="D2613" s="128">
        <v>43263</v>
      </c>
      <c r="E2613" s="398">
        <v>2018</v>
      </c>
      <c r="F2613" s="399">
        <v>3</v>
      </c>
      <c r="G2613" s="399">
        <v>5</v>
      </c>
      <c r="H2613" s="405">
        <v>20.370833999999999</v>
      </c>
      <c r="I2613" t="s">
        <v>17</v>
      </c>
      <c r="X2613" s="461">
        <v>0.38549500000000003</v>
      </c>
      <c r="Y2613" s="14">
        <v>83</v>
      </c>
      <c r="Z2613" s="461">
        <v>0.64339999999999997</v>
      </c>
      <c r="AA2613" s="14">
        <v>108</v>
      </c>
      <c r="AB2613" s="394">
        <v>0.62003000000000008</v>
      </c>
      <c r="AC2613" s="14">
        <v>111</v>
      </c>
      <c r="AD2613" s="461">
        <v>0.61555500000000007</v>
      </c>
      <c r="AE2613" s="14">
        <v>113</v>
      </c>
      <c r="AG2613">
        <v>20.370833999999999</v>
      </c>
    </row>
    <row r="2614" spans="1:33" ht="15">
      <c r="A2614" s="289" t="s">
        <v>143</v>
      </c>
      <c r="B2614" s="287" t="s">
        <v>203</v>
      </c>
      <c r="C2614" s="128">
        <v>43021</v>
      </c>
      <c r="D2614" s="128">
        <v>43263</v>
      </c>
      <c r="E2614" s="398">
        <v>2018</v>
      </c>
      <c r="F2614" s="399">
        <v>3</v>
      </c>
      <c r="G2614" s="399">
        <v>6</v>
      </c>
      <c r="H2614" s="405">
        <v>28.080204952380949</v>
      </c>
      <c r="I2614" t="s">
        <v>337</v>
      </c>
      <c r="X2614" s="461">
        <v>0.32536500000000002</v>
      </c>
      <c r="Y2614" s="14">
        <v>83</v>
      </c>
      <c r="Z2614" s="461">
        <v>0.53232000000000002</v>
      </c>
      <c r="AA2614" s="14">
        <v>108</v>
      </c>
      <c r="AB2614" s="394">
        <v>0.62742000000000009</v>
      </c>
      <c r="AC2614" s="14">
        <v>111</v>
      </c>
      <c r="AD2614" s="461">
        <v>0.63251499999999994</v>
      </c>
      <c r="AE2614" s="14">
        <v>113</v>
      </c>
      <c r="AG2614">
        <v>28.080204952380949</v>
      </c>
    </row>
    <row r="2615" spans="1:33" ht="15">
      <c r="A2615" s="287" t="s">
        <v>143</v>
      </c>
      <c r="B2615" s="287" t="s">
        <v>203</v>
      </c>
      <c r="C2615" s="128">
        <v>43021</v>
      </c>
      <c r="D2615" s="128">
        <v>43263</v>
      </c>
      <c r="E2615" s="398">
        <v>2018</v>
      </c>
      <c r="F2615" s="399">
        <v>3</v>
      </c>
      <c r="G2615" s="399">
        <v>7</v>
      </c>
      <c r="H2615" s="405">
        <v>30.974893714285717</v>
      </c>
      <c r="I2615" t="s">
        <v>17</v>
      </c>
      <c r="X2615" s="461">
        <v>0.25520500000000002</v>
      </c>
      <c r="Y2615" s="14">
        <v>83</v>
      </c>
      <c r="Z2615" s="461">
        <v>0.36928</v>
      </c>
      <c r="AA2615" s="14">
        <v>108</v>
      </c>
      <c r="AB2615" s="394">
        <v>0.50900000000000001</v>
      </c>
      <c r="AC2615" s="14">
        <v>111</v>
      </c>
      <c r="AD2615" s="461">
        <v>0.52848499999999998</v>
      </c>
      <c r="AE2615" s="14">
        <v>113</v>
      </c>
      <c r="AG2615">
        <v>30.974893714285717</v>
      </c>
    </row>
    <row r="2616" spans="1:33" ht="15">
      <c r="A2616" s="289" t="s">
        <v>143</v>
      </c>
      <c r="B2616" s="287" t="s">
        <v>203</v>
      </c>
      <c r="C2616" s="128">
        <v>43021</v>
      </c>
      <c r="D2616" s="128">
        <v>43263</v>
      </c>
      <c r="E2616" s="398">
        <v>2018</v>
      </c>
      <c r="F2616" s="399">
        <v>3</v>
      </c>
      <c r="G2616" s="399">
        <v>8</v>
      </c>
      <c r="H2616" s="405">
        <v>33.108826666666666</v>
      </c>
      <c r="I2616" t="s">
        <v>337</v>
      </c>
      <c r="X2616" s="461">
        <v>0.29561999999999999</v>
      </c>
      <c r="Y2616" s="14">
        <v>83</v>
      </c>
      <c r="Z2616" s="461">
        <v>0.42235</v>
      </c>
      <c r="AA2616" s="14">
        <v>108</v>
      </c>
      <c r="AB2616" s="394">
        <v>0.495305</v>
      </c>
      <c r="AC2616" s="14">
        <v>111</v>
      </c>
      <c r="AD2616" s="461">
        <v>0.50088500000000002</v>
      </c>
      <c r="AE2616" s="14">
        <v>113</v>
      </c>
      <c r="AG2616">
        <v>33.108826666666666</v>
      </c>
    </row>
    <row r="2617" spans="1:33" ht="15">
      <c r="A2617" s="287" t="s">
        <v>143</v>
      </c>
      <c r="B2617" s="287" t="s">
        <v>203</v>
      </c>
      <c r="C2617" s="128">
        <v>43021</v>
      </c>
      <c r="D2617" s="128">
        <v>43263</v>
      </c>
      <c r="E2617" s="398">
        <v>2018</v>
      </c>
      <c r="F2617" s="399">
        <v>3</v>
      </c>
      <c r="G2617" s="399">
        <v>9</v>
      </c>
      <c r="H2617" s="405">
        <v>26.025555809523809</v>
      </c>
      <c r="I2617" t="s">
        <v>17</v>
      </c>
      <c r="X2617" s="461">
        <v>0.37054500000000001</v>
      </c>
      <c r="Y2617" s="14">
        <v>83</v>
      </c>
      <c r="Z2617" s="461">
        <v>0.60451999999999995</v>
      </c>
      <c r="AA2617" s="14">
        <v>108</v>
      </c>
      <c r="AB2617" s="394">
        <v>0.5697350000000001</v>
      </c>
      <c r="AC2617" s="14">
        <v>111</v>
      </c>
      <c r="AD2617" s="461">
        <v>0.615425</v>
      </c>
      <c r="AE2617" s="14">
        <v>113</v>
      </c>
      <c r="AG2617">
        <v>26.025555809523809</v>
      </c>
    </row>
    <row r="2618" spans="1:33" ht="15">
      <c r="A2618" s="289" t="s">
        <v>143</v>
      </c>
      <c r="B2618" s="287" t="s">
        <v>203</v>
      </c>
      <c r="C2618" s="128">
        <v>43021</v>
      </c>
      <c r="D2618" s="128">
        <v>43263</v>
      </c>
      <c r="E2618" s="398">
        <v>2018</v>
      </c>
      <c r="F2618" s="399">
        <v>3</v>
      </c>
      <c r="G2618" s="399">
        <v>10</v>
      </c>
      <c r="H2618" s="405">
        <v>35.994665142857151</v>
      </c>
      <c r="I2618" t="s">
        <v>337</v>
      </c>
      <c r="X2618" s="461">
        <v>0.37038000000000004</v>
      </c>
      <c r="Y2618" s="14">
        <v>83</v>
      </c>
      <c r="Z2618" s="461">
        <v>0.62443500000000007</v>
      </c>
      <c r="AA2618" s="14">
        <v>108</v>
      </c>
      <c r="AB2618" s="394">
        <v>0.59901500000000008</v>
      </c>
      <c r="AC2618" s="14">
        <v>111</v>
      </c>
      <c r="AD2618" s="461">
        <v>0.62311000000000005</v>
      </c>
      <c r="AE2618" s="14">
        <v>113</v>
      </c>
      <c r="AG2618">
        <v>35.994665142857151</v>
      </c>
    </row>
    <row r="2619" spans="1:33" ht="15">
      <c r="A2619" s="287" t="s">
        <v>143</v>
      </c>
      <c r="B2619" s="287" t="s">
        <v>203</v>
      </c>
      <c r="C2619" s="128">
        <v>43021</v>
      </c>
      <c r="D2619" s="128">
        <v>43263</v>
      </c>
      <c r="E2619" s="398">
        <v>2018</v>
      </c>
      <c r="F2619" s="399">
        <v>3</v>
      </c>
      <c r="G2619" s="399">
        <v>11</v>
      </c>
      <c r="H2619" s="405">
        <v>36.619854857142855</v>
      </c>
      <c r="I2619" t="s">
        <v>17</v>
      </c>
      <c r="X2619" s="461">
        <v>0.32830000000000004</v>
      </c>
      <c r="Y2619" s="14">
        <v>83</v>
      </c>
      <c r="Z2619" s="461">
        <v>0.556925</v>
      </c>
      <c r="AA2619" s="14">
        <v>108</v>
      </c>
      <c r="AB2619" s="394">
        <v>0.60731000000000002</v>
      </c>
      <c r="AC2619" s="14">
        <v>111</v>
      </c>
      <c r="AD2619" s="461">
        <v>0.64681</v>
      </c>
      <c r="AE2619" s="14">
        <v>113</v>
      </c>
      <c r="AG2619">
        <v>36.619854857142855</v>
      </c>
    </row>
    <row r="2620" spans="1:33" ht="15">
      <c r="A2620" s="289" t="s">
        <v>143</v>
      </c>
      <c r="B2620" s="287" t="s">
        <v>203</v>
      </c>
      <c r="C2620" s="128">
        <v>43021</v>
      </c>
      <c r="D2620" s="128">
        <v>43263</v>
      </c>
      <c r="E2620" s="398">
        <v>2018</v>
      </c>
      <c r="F2620" s="399">
        <v>3</v>
      </c>
      <c r="G2620" s="399">
        <v>12</v>
      </c>
      <c r="H2620" s="405">
        <v>22.608884571428575</v>
      </c>
      <c r="I2620" t="s">
        <v>337</v>
      </c>
      <c r="X2620" s="461">
        <v>0.40416999999999997</v>
      </c>
      <c r="Y2620" s="14">
        <v>83</v>
      </c>
      <c r="Z2620" s="461">
        <v>0.58179999999999998</v>
      </c>
      <c r="AA2620" s="14">
        <v>108</v>
      </c>
      <c r="AB2620" s="394">
        <v>0.60149999999999992</v>
      </c>
      <c r="AC2620" s="14">
        <v>111</v>
      </c>
      <c r="AD2620" s="461">
        <v>0.64664999999999995</v>
      </c>
      <c r="AE2620" s="14">
        <v>113</v>
      </c>
      <c r="AG2620">
        <v>22.608884571428575</v>
      </c>
    </row>
    <row r="2621" spans="1:33" ht="15">
      <c r="A2621" s="287" t="s">
        <v>143</v>
      </c>
      <c r="B2621" s="287" t="s">
        <v>203</v>
      </c>
      <c r="C2621" s="128">
        <v>43021</v>
      </c>
      <c r="D2621" s="128">
        <v>43263</v>
      </c>
      <c r="E2621" s="398">
        <v>2018</v>
      </c>
      <c r="F2621" s="399">
        <v>3</v>
      </c>
      <c r="G2621" s="399">
        <v>13</v>
      </c>
      <c r="H2621" s="405">
        <v>32.211167999999994</v>
      </c>
      <c r="I2621" t="s">
        <v>17</v>
      </c>
      <c r="X2621" s="461">
        <v>0.30689500000000003</v>
      </c>
      <c r="Y2621" s="14">
        <v>83</v>
      </c>
      <c r="Z2621" s="461">
        <v>0.48446500000000003</v>
      </c>
      <c r="AA2621" s="14">
        <v>108</v>
      </c>
      <c r="AB2621" s="394">
        <v>0.50505</v>
      </c>
      <c r="AC2621" s="14">
        <v>111</v>
      </c>
      <c r="AD2621" s="461">
        <v>0.48290499999999997</v>
      </c>
      <c r="AE2621" s="14">
        <v>113</v>
      </c>
      <c r="AG2621">
        <v>32.211167999999994</v>
      </c>
    </row>
    <row r="2622" spans="1:33" ht="15">
      <c r="A2622" s="289" t="s">
        <v>143</v>
      </c>
      <c r="B2622" s="287" t="s">
        <v>203</v>
      </c>
      <c r="C2622" s="128">
        <v>43021</v>
      </c>
      <c r="D2622" s="128">
        <v>43263</v>
      </c>
      <c r="E2622" s="398">
        <v>2018</v>
      </c>
      <c r="F2622" s="399">
        <v>3</v>
      </c>
      <c r="G2622" s="399">
        <v>14</v>
      </c>
      <c r="H2622" s="405">
        <v>26.311415428571422</v>
      </c>
      <c r="I2622" t="s">
        <v>337</v>
      </c>
      <c r="X2622" s="461">
        <v>0.408225</v>
      </c>
      <c r="Y2622" s="14">
        <v>83</v>
      </c>
      <c r="Z2622" s="461">
        <v>0.62036500000000006</v>
      </c>
      <c r="AA2622" s="14">
        <v>108</v>
      </c>
      <c r="AB2622" s="394">
        <v>0.61263500000000004</v>
      </c>
      <c r="AC2622" s="14">
        <v>111</v>
      </c>
      <c r="AD2622" s="461">
        <v>0.62505999999999995</v>
      </c>
      <c r="AE2622" s="14">
        <v>113</v>
      </c>
      <c r="AG2622">
        <v>26.311415428571422</v>
      </c>
    </row>
    <row r="2623" spans="1:33" ht="15">
      <c r="A2623" s="287" t="s">
        <v>143</v>
      </c>
      <c r="B2623" s="287" t="s">
        <v>203</v>
      </c>
      <c r="C2623" s="128">
        <v>43021</v>
      </c>
      <c r="D2623" s="128">
        <v>43263</v>
      </c>
      <c r="E2623" s="398">
        <v>2018</v>
      </c>
      <c r="F2623" s="399">
        <v>4</v>
      </c>
      <c r="G2623" s="399">
        <v>1</v>
      </c>
      <c r="H2623" s="405">
        <v>28.324094857142857</v>
      </c>
      <c r="I2623" t="s">
        <v>17</v>
      </c>
      <c r="X2623" s="461">
        <v>0.37795000000000001</v>
      </c>
      <c r="Y2623" s="14">
        <v>83</v>
      </c>
      <c r="Z2623" s="461">
        <v>0.4032</v>
      </c>
      <c r="AA2623" s="14">
        <v>108</v>
      </c>
      <c r="AB2623" s="394">
        <v>0.39593</v>
      </c>
      <c r="AC2623" s="14">
        <v>111</v>
      </c>
      <c r="AD2623" s="461">
        <v>0.39443499999999998</v>
      </c>
      <c r="AE2623" s="14">
        <v>113</v>
      </c>
      <c r="AG2623">
        <v>28.324094857142857</v>
      </c>
    </row>
    <row r="2624" spans="1:33" ht="15">
      <c r="A2624" s="289" t="s">
        <v>143</v>
      </c>
      <c r="B2624" s="287" t="s">
        <v>203</v>
      </c>
      <c r="C2624" s="128">
        <v>43021</v>
      </c>
      <c r="D2624" s="128">
        <v>43263</v>
      </c>
      <c r="E2624" s="398">
        <v>2018</v>
      </c>
      <c r="F2624" s="399">
        <v>4</v>
      </c>
      <c r="G2624" s="399">
        <v>2</v>
      </c>
      <c r="H2624" s="405">
        <v>27.149807142857139</v>
      </c>
      <c r="I2624" t="s">
        <v>337</v>
      </c>
      <c r="X2624" s="461">
        <v>0.39101999999999998</v>
      </c>
      <c r="Y2624" s="14">
        <v>83</v>
      </c>
      <c r="Z2624" s="461">
        <v>0.41068499999999997</v>
      </c>
      <c r="AA2624" s="14">
        <v>108</v>
      </c>
      <c r="AB2624" s="394">
        <v>0.40608500000000003</v>
      </c>
      <c r="AC2624" s="14">
        <v>111</v>
      </c>
      <c r="AD2624" s="461">
        <v>0.39700000000000002</v>
      </c>
      <c r="AE2624" s="14">
        <v>113</v>
      </c>
      <c r="AG2624">
        <v>27.149807142857139</v>
      </c>
    </row>
    <row r="2625" spans="1:33" ht="15">
      <c r="A2625" s="287" t="s">
        <v>143</v>
      </c>
      <c r="B2625" s="287" t="s">
        <v>203</v>
      </c>
      <c r="C2625" s="128">
        <v>43021</v>
      </c>
      <c r="D2625" s="128">
        <v>43263</v>
      </c>
      <c r="E2625" s="398">
        <v>2018</v>
      </c>
      <c r="F2625" s="399">
        <v>4</v>
      </c>
      <c r="G2625" s="399">
        <v>3</v>
      </c>
      <c r="H2625" s="405">
        <v>30.409581714285714</v>
      </c>
      <c r="I2625" t="s">
        <v>17</v>
      </c>
      <c r="X2625" s="461">
        <v>0.39129999999999998</v>
      </c>
      <c r="Y2625" s="14">
        <v>83</v>
      </c>
      <c r="Z2625" s="461">
        <v>0.45062999999999998</v>
      </c>
      <c r="AA2625" s="14">
        <v>108</v>
      </c>
      <c r="AB2625" s="394">
        <v>0.45035000000000003</v>
      </c>
      <c r="AC2625" s="14">
        <v>111</v>
      </c>
      <c r="AD2625" s="461">
        <v>0.41885</v>
      </c>
      <c r="AE2625" s="14">
        <v>113</v>
      </c>
      <c r="AG2625">
        <v>30.409581714285714</v>
      </c>
    </row>
    <row r="2626" spans="1:33" ht="15">
      <c r="A2626" s="289" t="s">
        <v>143</v>
      </c>
      <c r="B2626" s="287" t="s">
        <v>203</v>
      </c>
      <c r="C2626" s="128">
        <v>43021</v>
      </c>
      <c r="D2626" s="128">
        <v>43263</v>
      </c>
      <c r="E2626" s="398">
        <v>2018</v>
      </c>
      <c r="F2626" s="399">
        <v>4</v>
      </c>
      <c r="G2626" s="399">
        <v>4</v>
      </c>
      <c r="H2626" s="405">
        <v>32.244149142857133</v>
      </c>
      <c r="I2626" t="s">
        <v>337</v>
      </c>
      <c r="X2626" s="461">
        <v>0.45519500000000002</v>
      </c>
      <c r="Y2626" s="14">
        <v>83</v>
      </c>
      <c r="Z2626" s="461">
        <v>0.5926800000000001</v>
      </c>
      <c r="AA2626" s="14">
        <v>108</v>
      </c>
      <c r="AB2626" s="394">
        <v>0.63261000000000001</v>
      </c>
      <c r="AC2626" s="14">
        <v>111</v>
      </c>
      <c r="AD2626" s="461">
        <v>0.58318000000000003</v>
      </c>
      <c r="AE2626" s="14">
        <v>113</v>
      </c>
      <c r="AG2626">
        <v>32.244149142857133</v>
      </c>
    </row>
    <row r="2627" spans="1:33" ht="15">
      <c r="A2627" s="287" t="s">
        <v>143</v>
      </c>
      <c r="B2627" s="287" t="s">
        <v>203</v>
      </c>
      <c r="C2627" s="128">
        <v>43021</v>
      </c>
      <c r="D2627" s="128">
        <v>43263</v>
      </c>
      <c r="E2627" s="398">
        <v>2018</v>
      </c>
      <c r="F2627" s="399">
        <v>4</v>
      </c>
      <c r="G2627" s="399">
        <v>5</v>
      </c>
      <c r="H2627" s="405">
        <v>27.115062857142853</v>
      </c>
      <c r="I2627" t="s">
        <v>17</v>
      </c>
      <c r="X2627" s="461">
        <v>0.39077499999999998</v>
      </c>
      <c r="Y2627" s="14">
        <v>83</v>
      </c>
      <c r="Z2627" s="461">
        <v>0.58377999999999997</v>
      </c>
      <c r="AA2627" s="14">
        <v>108</v>
      </c>
      <c r="AB2627" s="394">
        <v>0.58426</v>
      </c>
      <c r="AC2627" s="14">
        <v>111</v>
      </c>
      <c r="AD2627" s="461">
        <v>0.59471000000000007</v>
      </c>
      <c r="AE2627" s="14">
        <v>113</v>
      </c>
      <c r="AG2627">
        <v>27.115062857142853</v>
      </c>
    </row>
    <row r="2628" spans="1:33" ht="15">
      <c r="A2628" s="289" t="s">
        <v>143</v>
      </c>
      <c r="B2628" s="287" t="s">
        <v>203</v>
      </c>
      <c r="C2628" s="128">
        <v>43021</v>
      </c>
      <c r="D2628" s="128">
        <v>43263</v>
      </c>
      <c r="E2628" s="398">
        <v>2018</v>
      </c>
      <c r="F2628" s="399">
        <v>4</v>
      </c>
      <c r="G2628" s="399">
        <v>6</v>
      </c>
      <c r="H2628" s="405">
        <v>30.717474857142854</v>
      </c>
      <c r="I2628" t="s">
        <v>337</v>
      </c>
      <c r="X2628" s="461">
        <v>0.34089000000000003</v>
      </c>
      <c r="Y2628" s="14">
        <v>83</v>
      </c>
      <c r="Z2628" s="461">
        <v>0.54021000000000008</v>
      </c>
      <c r="AA2628" s="14">
        <v>108</v>
      </c>
      <c r="AB2628" s="394">
        <v>0.60963499999999993</v>
      </c>
      <c r="AC2628" s="14">
        <v>111</v>
      </c>
      <c r="AD2628" s="461">
        <v>0.63507999999999998</v>
      </c>
      <c r="AE2628" s="14">
        <v>113</v>
      </c>
      <c r="AG2628">
        <v>30.717474857142854</v>
      </c>
    </row>
    <row r="2629" spans="1:33" ht="15">
      <c r="A2629" s="287" t="s">
        <v>143</v>
      </c>
      <c r="B2629" s="287" t="s">
        <v>203</v>
      </c>
      <c r="C2629" s="128">
        <v>43021</v>
      </c>
      <c r="D2629" s="128">
        <v>43263</v>
      </c>
      <c r="E2629" s="398">
        <v>2018</v>
      </c>
      <c r="F2629" s="399">
        <v>4</v>
      </c>
      <c r="G2629" s="399">
        <v>7</v>
      </c>
      <c r="H2629" s="405">
        <v>29.218181142857141</v>
      </c>
      <c r="I2629" t="s">
        <v>17</v>
      </c>
      <c r="X2629" s="461">
        <v>0.31840499999999999</v>
      </c>
      <c r="Y2629" s="14">
        <v>83</v>
      </c>
      <c r="Z2629" s="461">
        <v>0.50749500000000003</v>
      </c>
      <c r="AA2629" s="14">
        <v>108</v>
      </c>
      <c r="AB2629" s="394">
        <v>0.59010499999999999</v>
      </c>
      <c r="AC2629" s="14">
        <v>111</v>
      </c>
      <c r="AD2629" s="461">
        <v>0.64968000000000004</v>
      </c>
      <c r="AE2629" s="14">
        <v>113</v>
      </c>
      <c r="AG2629">
        <v>29.218181142857141</v>
      </c>
    </row>
    <row r="2630" spans="1:33" ht="15">
      <c r="A2630" s="289" t="s">
        <v>143</v>
      </c>
      <c r="B2630" s="287" t="s">
        <v>203</v>
      </c>
      <c r="C2630" s="128">
        <v>43021</v>
      </c>
      <c r="D2630" s="128">
        <v>43263</v>
      </c>
      <c r="E2630" s="398">
        <v>2018</v>
      </c>
      <c r="F2630" s="399">
        <v>4</v>
      </c>
      <c r="G2630" s="399">
        <v>8</v>
      </c>
      <c r="H2630" s="405">
        <v>37.876975714285713</v>
      </c>
      <c r="I2630" t="s">
        <v>337</v>
      </c>
      <c r="X2630" s="461">
        <v>0.38527500000000003</v>
      </c>
      <c r="Y2630" s="14">
        <v>83</v>
      </c>
      <c r="Z2630" s="461">
        <v>0.54269500000000004</v>
      </c>
      <c r="AA2630" s="14">
        <v>108</v>
      </c>
      <c r="AB2630" s="394">
        <v>0.56278499999999998</v>
      </c>
      <c r="AC2630" s="14">
        <v>111</v>
      </c>
      <c r="AD2630" s="461">
        <v>0.60333499999999995</v>
      </c>
      <c r="AE2630" s="14">
        <v>113</v>
      </c>
      <c r="AG2630">
        <v>37.876975714285713</v>
      </c>
    </row>
    <row r="2631" spans="1:33" ht="15">
      <c r="A2631" s="287" t="s">
        <v>143</v>
      </c>
      <c r="B2631" s="287" t="s">
        <v>203</v>
      </c>
      <c r="C2631" s="128">
        <v>43021</v>
      </c>
      <c r="D2631" s="128">
        <v>43263</v>
      </c>
      <c r="E2631" s="398">
        <v>2018</v>
      </c>
      <c r="F2631" s="399">
        <v>4</v>
      </c>
      <c r="G2631" s="399">
        <v>9</v>
      </c>
      <c r="H2631" s="405">
        <v>37.716737142857141</v>
      </c>
      <c r="I2631" t="s">
        <v>17</v>
      </c>
      <c r="X2631" s="461">
        <v>0.38375999999999999</v>
      </c>
      <c r="Y2631" s="14">
        <v>83</v>
      </c>
      <c r="Z2631" s="461">
        <v>0.57888499999999998</v>
      </c>
      <c r="AA2631" s="14">
        <v>108</v>
      </c>
      <c r="AB2631" s="394">
        <v>0.611595</v>
      </c>
      <c r="AC2631" s="14">
        <v>111</v>
      </c>
      <c r="AD2631" s="461">
        <v>0.57199500000000003</v>
      </c>
      <c r="AE2631" s="14">
        <v>113</v>
      </c>
      <c r="AG2631">
        <v>37.716737142857141</v>
      </c>
    </row>
    <row r="2632" spans="1:33" ht="15">
      <c r="A2632" s="289" t="s">
        <v>143</v>
      </c>
      <c r="B2632" s="287" t="s">
        <v>203</v>
      </c>
      <c r="C2632" s="128">
        <v>43021</v>
      </c>
      <c r="D2632" s="128">
        <v>43263</v>
      </c>
      <c r="E2632" s="398">
        <v>2018</v>
      </c>
      <c r="F2632" s="399">
        <v>4</v>
      </c>
      <c r="G2632" s="399">
        <v>10</v>
      </c>
      <c r="H2632" s="405">
        <v>32.61109028571429</v>
      </c>
      <c r="I2632" t="s">
        <v>337</v>
      </c>
      <c r="X2632" s="461">
        <v>0.40365499999999999</v>
      </c>
      <c r="Y2632" s="14">
        <v>83</v>
      </c>
      <c r="Z2632" s="461">
        <v>0.60044500000000001</v>
      </c>
      <c r="AA2632" s="14">
        <v>108</v>
      </c>
      <c r="AB2632" s="394">
        <v>0.64247500000000002</v>
      </c>
      <c r="AC2632" s="14">
        <v>111</v>
      </c>
      <c r="AD2632" s="461">
        <v>0.62677499999999997</v>
      </c>
      <c r="AE2632" s="14">
        <v>113</v>
      </c>
      <c r="AG2632">
        <v>32.61109028571429</v>
      </c>
    </row>
    <row r="2633" spans="1:33" ht="15">
      <c r="A2633" s="287" t="s">
        <v>143</v>
      </c>
      <c r="B2633" s="287" t="s">
        <v>203</v>
      </c>
      <c r="C2633" s="128">
        <v>43021</v>
      </c>
      <c r="D2633" s="128">
        <v>43263</v>
      </c>
      <c r="E2633" s="398">
        <v>2018</v>
      </c>
      <c r="F2633" s="399">
        <v>4</v>
      </c>
      <c r="G2633" s="399">
        <v>11</v>
      </c>
      <c r="H2633" s="405">
        <v>36.164168857142855</v>
      </c>
      <c r="I2633" t="s">
        <v>17</v>
      </c>
      <c r="X2633" s="461">
        <v>0.395455</v>
      </c>
      <c r="Y2633" s="14">
        <v>83</v>
      </c>
      <c r="Z2633" s="461">
        <v>0.58806000000000003</v>
      </c>
      <c r="AA2633" s="14">
        <v>108</v>
      </c>
      <c r="AB2633" s="394">
        <v>0.61665999999999999</v>
      </c>
      <c r="AC2633" s="14">
        <v>111</v>
      </c>
      <c r="AD2633" s="461">
        <v>0.52764999999999995</v>
      </c>
      <c r="AE2633" s="14">
        <v>113</v>
      </c>
      <c r="AG2633">
        <v>36.164168857142855</v>
      </c>
    </row>
    <row r="2634" spans="1:33" ht="15">
      <c r="A2634" s="289" t="s">
        <v>143</v>
      </c>
      <c r="B2634" s="287" t="s">
        <v>203</v>
      </c>
      <c r="C2634" s="128">
        <v>43021</v>
      </c>
      <c r="D2634" s="128">
        <v>43263</v>
      </c>
      <c r="E2634" s="398">
        <v>2018</v>
      </c>
      <c r="F2634" s="399">
        <v>4</v>
      </c>
      <c r="G2634" s="399">
        <v>12</v>
      </c>
      <c r="H2634" s="405">
        <v>35.915219999999998</v>
      </c>
      <c r="I2634" t="s">
        <v>337</v>
      </c>
      <c r="X2634" s="461">
        <v>0.36856999999999995</v>
      </c>
      <c r="Y2634" s="14">
        <v>83</v>
      </c>
      <c r="Z2634" s="461">
        <v>0.56820000000000004</v>
      </c>
      <c r="AA2634" s="14">
        <v>108</v>
      </c>
      <c r="AB2634" s="394">
        <v>0.60458999999999996</v>
      </c>
      <c r="AC2634" s="14">
        <v>111</v>
      </c>
      <c r="AD2634" s="461">
        <v>0.60874500000000009</v>
      </c>
      <c r="AE2634" s="14">
        <v>113</v>
      </c>
      <c r="AG2634">
        <v>35.915219999999998</v>
      </c>
    </row>
    <row r="2635" spans="1:33" ht="15">
      <c r="A2635" s="287" t="s">
        <v>143</v>
      </c>
      <c r="B2635" s="287" t="s">
        <v>203</v>
      </c>
      <c r="C2635" s="128">
        <v>43021</v>
      </c>
      <c r="D2635" s="128">
        <v>43263</v>
      </c>
      <c r="E2635" s="398">
        <v>2018</v>
      </c>
      <c r="F2635" s="399">
        <v>4</v>
      </c>
      <c r="G2635" s="399">
        <v>13</v>
      </c>
      <c r="H2635" s="405">
        <v>30.102656571428572</v>
      </c>
      <c r="I2635" t="s">
        <v>17</v>
      </c>
      <c r="X2635" s="461">
        <v>0.37596499999999999</v>
      </c>
      <c r="Y2635" s="14">
        <v>83</v>
      </c>
      <c r="Z2635" s="461">
        <v>0.60843000000000003</v>
      </c>
      <c r="AA2635" s="14">
        <v>108</v>
      </c>
      <c r="AB2635" s="394">
        <v>0.64901500000000001</v>
      </c>
      <c r="AC2635" s="14">
        <v>111</v>
      </c>
      <c r="AD2635" s="461">
        <v>0.67086000000000001</v>
      </c>
      <c r="AE2635" s="14">
        <v>113</v>
      </c>
      <c r="AG2635">
        <v>30.102656571428572</v>
      </c>
    </row>
    <row r="2636" spans="1:33" ht="15">
      <c r="A2636" s="289" t="s">
        <v>143</v>
      </c>
      <c r="B2636" s="287" t="s">
        <v>203</v>
      </c>
      <c r="C2636" s="128">
        <v>43021</v>
      </c>
      <c r="D2636" s="128">
        <v>43263</v>
      </c>
      <c r="E2636" s="398">
        <v>2018</v>
      </c>
      <c r="F2636" s="399">
        <v>4</v>
      </c>
      <c r="G2636" s="399">
        <v>14</v>
      </c>
      <c r="H2636" s="405">
        <v>38.755643142857139</v>
      </c>
      <c r="I2636" t="s">
        <v>337</v>
      </c>
      <c r="X2636" s="461">
        <v>0.38987000000000005</v>
      </c>
      <c r="Y2636" s="14">
        <v>83</v>
      </c>
      <c r="Z2636" s="461">
        <v>0.61505500000000002</v>
      </c>
      <c r="AA2636" s="14">
        <v>108</v>
      </c>
      <c r="AB2636" s="394">
        <v>0.64876</v>
      </c>
      <c r="AC2636" s="14">
        <v>111</v>
      </c>
      <c r="AD2636" s="461">
        <v>0.61472499999999997</v>
      </c>
      <c r="AE2636" s="14">
        <v>113</v>
      </c>
      <c r="AG2636">
        <v>38.755643142857139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5"/>
  <sheetViews>
    <sheetView topLeftCell="A41" zoomScaleNormal="100" workbookViewId="0">
      <selection activeCell="M72" sqref="M72"/>
    </sheetView>
  </sheetViews>
  <sheetFormatPr defaultRowHeight="12.75"/>
  <cols>
    <col min="1" max="1" width="17.85546875" customWidth="1"/>
    <col min="2" max="2" width="17.7109375" customWidth="1"/>
    <col min="10" max="10" width="11" customWidth="1"/>
    <col min="11" max="11" width="11.140625" customWidth="1"/>
    <col min="12" max="12" width="13.140625" customWidth="1"/>
    <col min="13" max="13" width="13" customWidth="1"/>
  </cols>
  <sheetData>
    <row r="1" spans="2:13">
      <c r="D1" s="445"/>
      <c r="E1" s="445"/>
      <c r="F1" s="445" t="s">
        <v>834</v>
      </c>
      <c r="G1" s="445"/>
      <c r="H1" s="445"/>
      <c r="I1" s="445"/>
    </row>
    <row r="2" spans="2:13" ht="13.5" thickBot="1">
      <c r="D2" s="445">
        <v>0</v>
      </c>
      <c r="E2" s="445">
        <v>20</v>
      </c>
      <c r="F2" s="445">
        <v>40</v>
      </c>
      <c r="G2" s="445">
        <v>60</v>
      </c>
      <c r="H2" s="445">
        <v>80</v>
      </c>
      <c r="I2" s="445">
        <v>100</v>
      </c>
    </row>
    <row r="3" spans="2:13" ht="51">
      <c r="B3" s="129" t="s">
        <v>345</v>
      </c>
      <c r="C3" s="264" t="s">
        <v>320</v>
      </c>
      <c r="D3" s="7">
        <v>2</v>
      </c>
      <c r="E3" s="7">
        <v>3</v>
      </c>
      <c r="F3" s="7">
        <v>4</v>
      </c>
      <c r="G3" s="7">
        <v>5</v>
      </c>
      <c r="H3" s="7">
        <v>6</v>
      </c>
      <c r="I3" s="7">
        <v>7</v>
      </c>
      <c r="J3" s="452" t="s">
        <v>841</v>
      </c>
      <c r="K3" s="449" t="s">
        <v>831</v>
      </c>
      <c r="L3" s="449" t="s">
        <v>828</v>
      </c>
      <c r="M3" s="449" t="s">
        <v>838</v>
      </c>
    </row>
    <row r="4" spans="2:13">
      <c r="C4" s="262">
        <v>1971</v>
      </c>
      <c r="D4" s="262">
        <v>36.725000000000001</v>
      </c>
      <c r="E4" s="262">
        <v>35.700000000000003</v>
      </c>
      <c r="F4" s="262">
        <v>35.524999999999999</v>
      </c>
      <c r="G4" s="262">
        <v>35.225000000000001</v>
      </c>
      <c r="H4" s="262">
        <v>35.424999999999997</v>
      </c>
      <c r="I4" s="262">
        <v>37.424999999999997</v>
      </c>
      <c r="K4">
        <v>0</v>
      </c>
      <c r="L4" s="444">
        <v>37.424999999999997</v>
      </c>
      <c r="M4">
        <f>L4*$B$57-(K4*$B$58)</f>
        <v>205.83749999999998</v>
      </c>
    </row>
    <row r="5" spans="2:13">
      <c r="C5" s="262">
        <v>1972</v>
      </c>
      <c r="D5" s="262">
        <v>27.95</v>
      </c>
      <c r="E5" s="262">
        <v>27.557500000000001</v>
      </c>
      <c r="F5" s="262">
        <v>25.377500000000001</v>
      </c>
      <c r="G5" s="262">
        <v>25.017499999999998</v>
      </c>
      <c r="H5" s="262">
        <v>23.047499999999999</v>
      </c>
      <c r="I5" s="262">
        <v>21.84</v>
      </c>
      <c r="K5">
        <v>0</v>
      </c>
      <c r="L5" s="444">
        <v>27.95</v>
      </c>
      <c r="M5">
        <f>L5*$B$57-(K5*$B$58)</f>
        <v>153.72499999999999</v>
      </c>
    </row>
    <row r="6" spans="2:13">
      <c r="C6">
        <v>1973</v>
      </c>
      <c r="L6" s="444"/>
    </row>
    <row r="7" spans="2:13">
      <c r="C7" s="262">
        <v>1974</v>
      </c>
      <c r="D7" s="262">
        <v>16.546800000000001</v>
      </c>
      <c r="E7" s="262">
        <v>27.043500000000002</v>
      </c>
      <c r="F7" s="262">
        <v>32.609499999999997</v>
      </c>
      <c r="G7" s="262">
        <v>30.310500000000001</v>
      </c>
      <c r="H7" s="262">
        <v>29.645</v>
      </c>
      <c r="I7" s="262">
        <v>27.799800000000001</v>
      </c>
      <c r="K7">
        <v>40</v>
      </c>
      <c r="L7" s="444">
        <v>32.609499999999997</v>
      </c>
      <c r="M7">
        <f t="shared" ref="M7:M51" si="0">L7*$B$57-(K7*$B$58)</f>
        <v>159.35224999999997</v>
      </c>
    </row>
    <row r="8" spans="2:13">
      <c r="C8" s="262">
        <v>1975</v>
      </c>
      <c r="D8" s="262">
        <v>26.861999999999998</v>
      </c>
      <c r="E8" s="262">
        <v>34.878300000000003</v>
      </c>
      <c r="F8" s="262">
        <v>39.718299999999999</v>
      </c>
      <c r="G8" s="262">
        <v>46.857300000000002</v>
      </c>
      <c r="H8" s="262">
        <v>51.273800000000001</v>
      </c>
      <c r="I8" s="262">
        <v>50.547800000000002</v>
      </c>
      <c r="K8">
        <v>80</v>
      </c>
      <c r="L8" s="444">
        <v>51.27375</v>
      </c>
      <c r="M8">
        <f t="shared" si="0"/>
        <v>242.00562500000001</v>
      </c>
    </row>
    <row r="9" spans="2:13">
      <c r="C9" s="262">
        <v>1976</v>
      </c>
      <c r="D9" s="262">
        <v>23.2623</v>
      </c>
      <c r="E9" s="262">
        <v>27.497299999999999</v>
      </c>
      <c r="F9" s="262">
        <v>32.064999999999998</v>
      </c>
      <c r="G9" s="262">
        <v>40.111499999999999</v>
      </c>
      <c r="H9" s="262">
        <v>44.588500000000003</v>
      </c>
      <c r="I9" s="262">
        <v>46.7363</v>
      </c>
      <c r="K9">
        <v>100</v>
      </c>
      <c r="L9" s="444">
        <v>46.736249999999998</v>
      </c>
      <c r="M9">
        <f t="shared" si="0"/>
        <v>207.049375</v>
      </c>
    </row>
    <row r="10" spans="2:13">
      <c r="C10" s="262">
        <v>1977</v>
      </c>
      <c r="D10" s="262">
        <v>16.970300000000002</v>
      </c>
      <c r="E10" s="262">
        <v>26.861999999999998</v>
      </c>
      <c r="F10" s="262">
        <v>28.1325</v>
      </c>
      <c r="G10" s="262">
        <v>28.737500000000001</v>
      </c>
      <c r="H10" s="262">
        <v>29.4938</v>
      </c>
      <c r="I10" s="262">
        <v>28.828299999999999</v>
      </c>
      <c r="K10">
        <v>80</v>
      </c>
      <c r="L10" s="444">
        <v>29.493749999999999</v>
      </c>
      <c r="M10">
        <f t="shared" si="0"/>
        <v>122.21562499999999</v>
      </c>
    </row>
    <row r="11" spans="2:13">
      <c r="C11" s="262">
        <v>1978</v>
      </c>
      <c r="D11" s="262">
        <v>20.721299999999999</v>
      </c>
      <c r="E11" s="262">
        <v>26.287299999999998</v>
      </c>
      <c r="F11" s="262">
        <v>33.637999999999998</v>
      </c>
      <c r="G11" s="262">
        <v>39.688000000000002</v>
      </c>
      <c r="H11" s="262">
        <v>44.346499999999999</v>
      </c>
      <c r="I11" s="262">
        <v>38.568800000000003</v>
      </c>
      <c r="K11">
        <v>80</v>
      </c>
      <c r="L11" s="444">
        <v>44.346499999999999</v>
      </c>
      <c r="M11">
        <f t="shared" si="0"/>
        <v>203.90574999999998</v>
      </c>
    </row>
    <row r="12" spans="2:13">
      <c r="C12" s="262">
        <v>1979</v>
      </c>
      <c r="D12" s="262">
        <v>37.674999999999997</v>
      </c>
      <c r="E12" s="262">
        <v>44.68</v>
      </c>
      <c r="F12" s="262">
        <v>35.807499999999997</v>
      </c>
      <c r="G12" s="262">
        <v>38.357500000000002</v>
      </c>
      <c r="H12" s="262">
        <v>42.177500000000002</v>
      </c>
      <c r="I12" s="262">
        <v>39.582500000000003</v>
      </c>
      <c r="K12">
        <v>20</v>
      </c>
      <c r="L12" s="444">
        <v>44.68</v>
      </c>
      <c r="M12">
        <f t="shared" si="0"/>
        <v>235.74</v>
      </c>
    </row>
    <row r="13" spans="2:13">
      <c r="C13" s="262">
        <v>1980</v>
      </c>
      <c r="D13" s="262">
        <v>20.842500000000001</v>
      </c>
      <c r="E13" s="262">
        <v>28.405000000000001</v>
      </c>
      <c r="F13" s="262">
        <v>37.417499999999997</v>
      </c>
      <c r="G13" s="262">
        <v>52.302500000000002</v>
      </c>
      <c r="H13" s="262">
        <v>60.712499999999999</v>
      </c>
      <c r="I13" s="262">
        <v>55.297499999999999</v>
      </c>
      <c r="K13">
        <v>80</v>
      </c>
      <c r="L13" s="444">
        <v>60.712499999999999</v>
      </c>
      <c r="M13">
        <f t="shared" si="0"/>
        <v>293.91874999999999</v>
      </c>
    </row>
    <row r="14" spans="2:13">
      <c r="C14" s="262">
        <v>1981</v>
      </c>
      <c r="D14" s="262">
        <v>19.5425</v>
      </c>
      <c r="E14" s="262">
        <v>31.704999999999998</v>
      </c>
      <c r="F14" s="262">
        <v>32.277500000000003</v>
      </c>
      <c r="G14" s="262">
        <v>34.905000000000001</v>
      </c>
      <c r="H14" s="262">
        <v>37.54</v>
      </c>
      <c r="I14" s="262">
        <v>38.782499999999999</v>
      </c>
      <c r="K14">
        <v>80</v>
      </c>
      <c r="L14" s="444">
        <v>38.782499999999999</v>
      </c>
      <c r="M14">
        <f t="shared" si="0"/>
        <v>173.30374999999998</v>
      </c>
    </row>
    <row r="15" spans="2:13">
      <c r="C15" s="262">
        <v>1982</v>
      </c>
      <c r="D15" s="262">
        <v>27.497499999999999</v>
      </c>
      <c r="E15" s="262">
        <v>36.057499999999997</v>
      </c>
      <c r="F15" s="262">
        <v>32.82</v>
      </c>
      <c r="G15" s="262">
        <v>32.729999999999997</v>
      </c>
      <c r="H15" s="262">
        <v>29.737500000000001</v>
      </c>
      <c r="I15" s="262">
        <v>27.8</v>
      </c>
      <c r="K15">
        <v>20</v>
      </c>
      <c r="L15" s="444">
        <v>36.057499999999997</v>
      </c>
      <c r="M15">
        <f t="shared" si="0"/>
        <v>188.31625</v>
      </c>
    </row>
    <row r="16" spans="2:13">
      <c r="C16" s="262">
        <v>1983</v>
      </c>
      <c r="D16" s="262">
        <v>38.537500000000001</v>
      </c>
      <c r="E16" s="262">
        <v>48.097499999999997</v>
      </c>
      <c r="F16" s="262">
        <v>51.545000000000002</v>
      </c>
      <c r="G16" s="262">
        <v>51.0625</v>
      </c>
      <c r="H16" s="262">
        <v>47.61</v>
      </c>
      <c r="I16" s="262">
        <v>37.417499999999997</v>
      </c>
      <c r="K16">
        <v>40</v>
      </c>
      <c r="L16" s="444">
        <v>51.545000000000002</v>
      </c>
      <c r="M16">
        <f t="shared" si="0"/>
        <v>263.4975</v>
      </c>
    </row>
    <row r="17" spans="3:13">
      <c r="C17" s="262">
        <v>1984</v>
      </c>
      <c r="D17" s="262">
        <v>33.365000000000002</v>
      </c>
      <c r="E17" s="262">
        <v>43.712499999999999</v>
      </c>
      <c r="F17" s="262">
        <v>42.56</v>
      </c>
      <c r="G17" s="262">
        <v>44.6175</v>
      </c>
      <c r="H17" s="262">
        <v>42.227499999999999</v>
      </c>
      <c r="I17" s="262">
        <v>40.35</v>
      </c>
      <c r="K17">
        <v>20</v>
      </c>
      <c r="L17" s="444">
        <v>44.6175</v>
      </c>
      <c r="M17">
        <f t="shared" si="0"/>
        <v>235.39625000000001</v>
      </c>
    </row>
    <row r="18" spans="3:13">
      <c r="C18" s="262">
        <v>1985</v>
      </c>
      <c r="D18" s="262">
        <v>20.4175</v>
      </c>
      <c r="E18" s="262">
        <v>30.4925</v>
      </c>
      <c r="F18" s="262">
        <v>34.305</v>
      </c>
      <c r="G18" s="262">
        <v>34.664999999999999</v>
      </c>
      <c r="H18" s="262">
        <v>33.395000000000003</v>
      </c>
      <c r="I18" s="262">
        <v>30.22</v>
      </c>
      <c r="K18">
        <v>40</v>
      </c>
      <c r="L18" s="444">
        <v>34.664999999999999</v>
      </c>
      <c r="M18">
        <f t="shared" si="0"/>
        <v>170.6575</v>
      </c>
    </row>
    <row r="19" spans="3:13">
      <c r="C19" s="262">
        <v>1986</v>
      </c>
      <c r="D19" s="262">
        <v>40.3825</v>
      </c>
      <c r="E19" s="262">
        <v>42.44</v>
      </c>
      <c r="F19" s="262">
        <v>43.077500000000001</v>
      </c>
      <c r="G19" s="262">
        <v>44.467500000000001</v>
      </c>
      <c r="H19" s="262">
        <v>45.375</v>
      </c>
      <c r="I19" s="262">
        <v>46.01</v>
      </c>
      <c r="K19">
        <v>20</v>
      </c>
      <c r="L19" s="444">
        <v>46.01</v>
      </c>
      <c r="M19">
        <f t="shared" si="0"/>
        <v>243.05499999999998</v>
      </c>
    </row>
    <row r="20" spans="3:13">
      <c r="C20" s="262">
        <v>1987</v>
      </c>
      <c r="D20" s="262">
        <v>30.4925</v>
      </c>
      <c r="E20" s="262">
        <v>37.055</v>
      </c>
      <c r="F20" s="262">
        <v>41.112499999999997</v>
      </c>
      <c r="G20" s="262">
        <v>42.652500000000003</v>
      </c>
      <c r="H20" s="262">
        <v>42.982500000000002</v>
      </c>
      <c r="I20" s="262">
        <v>41.502499999999998</v>
      </c>
      <c r="K20">
        <v>60</v>
      </c>
      <c r="L20" s="444">
        <v>42.982500000000002</v>
      </c>
      <c r="M20">
        <f t="shared" si="0"/>
        <v>206.40375</v>
      </c>
    </row>
    <row r="21" spans="3:13">
      <c r="C21" s="262">
        <v>1988</v>
      </c>
      <c r="D21" s="262">
        <v>27.072500000000002</v>
      </c>
      <c r="E21" s="262">
        <v>40.957500000000003</v>
      </c>
      <c r="F21" s="262">
        <v>47.975000000000001</v>
      </c>
      <c r="G21" s="262">
        <v>57.292499999999997</v>
      </c>
      <c r="H21" s="262">
        <v>65.067499999999995</v>
      </c>
      <c r="I21" s="262">
        <v>63.16</v>
      </c>
      <c r="K21">
        <v>80</v>
      </c>
      <c r="L21" s="444">
        <v>65.067499999999995</v>
      </c>
      <c r="M21">
        <f t="shared" si="0"/>
        <v>317.87124999999997</v>
      </c>
    </row>
    <row r="22" spans="3:13">
      <c r="C22" s="262">
        <v>1989</v>
      </c>
      <c r="D22" s="262">
        <v>18.09</v>
      </c>
      <c r="E22" s="262">
        <v>34.727499999999999</v>
      </c>
      <c r="F22" s="262">
        <v>37.51</v>
      </c>
      <c r="G22" s="262">
        <v>39.534999999999997</v>
      </c>
      <c r="H22" s="262">
        <v>42.4375</v>
      </c>
      <c r="I22" s="262">
        <v>40.322499999999998</v>
      </c>
      <c r="K22">
        <v>80</v>
      </c>
      <c r="L22" s="444">
        <v>42.4375</v>
      </c>
      <c r="M22">
        <f t="shared" si="0"/>
        <v>193.40625</v>
      </c>
    </row>
    <row r="23" spans="3:13">
      <c r="C23" s="262">
        <v>1990</v>
      </c>
      <c r="D23" s="262">
        <v>26.4375</v>
      </c>
      <c r="E23" s="262">
        <v>41.832500000000003</v>
      </c>
      <c r="F23" s="262">
        <v>48.46</v>
      </c>
      <c r="G23" s="262">
        <v>49.274999999999999</v>
      </c>
      <c r="H23" s="262">
        <v>48.28</v>
      </c>
      <c r="I23" s="262">
        <v>43.862499999999997</v>
      </c>
      <c r="K23">
        <v>40</v>
      </c>
      <c r="L23" s="444">
        <v>49.274999999999999</v>
      </c>
      <c r="M23">
        <f t="shared" si="0"/>
        <v>251.01249999999999</v>
      </c>
    </row>
    <row r="24" spans="3:13">
      <c r="C24" s="262">
        <v>1991</v>
      </c>
      <c r="D24" s="262">
        <v>22.655000000000001</v>
      </c>
      <c r="E24" s="262">
        <v>27.195</v>
      </c>
      <c r="F24" s="262">
        <v>28.1325</v>
      </c>
      <c r="G24" s="262">
        <v>28.98</v>
      </c>
      <c r="H24" s="262">
        <v>27.83</v>
      </c>
      <c r="I24" s="262">
        <v>29.49</v>
      </c>
      <c r="K24">
        <v>20</v>
      </c>
      <c r="L24" s="444">
        <v>29.49</v>
      </c>
      <c r="M24">
        <f t="shared" si="0"/>
        <v>152.19499999999999</v>
      </c>
    </row>
    <row r="25" spans="3:13">
      <c r="C25" s="262">
        <v>1992</v>
      </c>
      <c r="D25" s="262">
        <v>17.889900000000001</v>
      </c>
      <c r="E25" s="262">
        <v>27.7302</v>
      </c>
      <c r="F25" s="262">
        <v>34.5304</v>
      </c>
      <c r="G25" s="262">
        <v>38.242100000000001</v>
      </c>
      <c r="H25" s="262">
        <v>41.6785</v>
      </c>
      <c r="I25" s="262">
        <v>38.747199999999999</v>
      </c>
      <c r="K25">
        <v>80</v>
      </c>
      <c r="L25" s="444">
        <v>41.678449999999998</v>
      </c>
      <c r="M25">
        <f t="shared" si="0"/>
        <v>189.23147499999999</v>
      </c>
    </row>
    <row r="26" spans="3:13">
      <c r="C26" s="262">
        <v>1993</v>
      </c>
      <c r="D26" s="262">
        <v>17.151800000000001</v>
      </c>
      <c r="E26" s="262">
        <v>24.439</v>
      </c>
      <c r="F26" s="262">
        <v>31.6113</v>
      </c>
      <c r="G26" s="262">
        <v>37.047199999999997</v>
      </c>
      <c r="H26" s="262">
        <v>43.526699999999998</v>
      </c>
      <c r="I26" s="262">
        <v>36.318199999999997</v>
      </c>
      <c r="K26">
        <v>80</v>
      </c>
      <c r="L26" s="444">
        <v>43.526724999999999</v>
      </c>
      <c r="M26">
        <f t="shared" si="0"/>
        <v>199.39698749999999</v>
      </c>
    </row>
    <row r="27" spans="3:13">
      <c r="C27" s="262">
        <v>1994</v>
      </c>
      <c r="D27" s="262">
        <v>11.092700000000001</v>
      </c>
      <c r="E27" s="262">
        <v>16.952100000000002</v>
      </c>
      <c r="F27" s="262">
        <v>22.569500000000001</v>
      </c>
      <c r="G27" s="262">
        <v>33.002800000000001</v>
      </c>
      <c r="H27" s="262">
        <v>36.408900000000003</v>
      </c>
      <c r="I27" s="262">
        <v>45.314500000000002</v>
      </c>
      <c r="K27">
        <v>100</v>
      </c>
      <c r="L27" s="444">
        <v>45.314500000000002</v>
      </c>
      <c r="M27">
        <f t="shared" si="0"/>
        <v>199.22975000000002</v>
      </c>
    </row>
    <row r="28" spans="3:13">
      <c r="C28" s="262">
        <v>1995</v>
      </c>
      <c r="D28" s="262">
        <v>29.386299999999999</v>
      </c>
      <c r="E28" s="262">
        <v>34.151899999999998</v>
      </c>
      <c r="F28" s="262">
        <v>37.860799999999998</v>
      </c>
      <c r="G28" s="262">
        <v>41.355899999999998</v>
      </c>
      <c r="H28" s="262">
        <v>43.472799999999999</v>
      </c>
      <c r="I28" s="262">
        <v>45.956299999999999</v>
      </c>
      <c r="J28">
        <v>583.18399999999997</v>
      </c>
      <c r="K28">
        <v>100</v>
      </c>
      <c r="L28" s="444">
        <v>45.956331800000001</v>
      </c>
      <c r="M28">
        <f t="shared" si="0"/>
        <v>202.75982490000001</v>
      </c>
    </row>
    <row r="29" spans="3:13">
      <c r="C29" s="262">
        <v>1996</v>
      </c>
      <c r="D29" s="262">
        <v>18.0137</v>
      </c>
      <c r="E29" s="262">
        <v>23.828900000000001</v>
      </c>
      <c r="F29" s="262">
        <v>27.289200000000001</v>
      </c>
      <c r="G29" s="262">
        <v>26.554300000000001</v>
      </c>
      <c r="H29" s="262">
        <v>34.885899999999999</v>
      </c>
      <c r="I29" s="262">
        <v>38.762900000000002</v>
      </c>
      <c r="J29">
        <v>201.16800000000001</v>
      </c>
      <c r="K29">
        <v>100</v>
      </c>
      <c r="L29" s="444">
        <v>38.762908000000003</v>
      </c>
      <c r="M29">
        <f t="shared" si="0"/>
        <v>163.19599400000001</v>
      </c>
    </row>
    <row r="30" spans="3:13">
      <c r="C30" s="262">
        <v>1997</v>
      </c>
      <c r="D30" s="262">
        <v>18.807700000000001</v>
      </c>
      <c r="E30" s="262">
        <v>28.098400000000002</v>
      </c>
      <c r="F30" s="262">
        <v>29.164899999999999</v>
      </c>
      <c r="G30" s="262">
        <v>37.790999999999997</v>
      </c>
      <c r="H30" s="262">
        <v>44.127000000000002</v>
      </c>
      <c r="I30" s="262">
        <v>53.1676</v>
      </c>
      <c r="J30">
        <v>660.90800000000002</v>
      </c>
      <c r="K30">
        <v>100</v>
      </c>
      <c r="L30" s="444">
        <v>53.167639800000003</v>
      </c>
      <c r="M30">
        <f t="shared" si="0"/>
        <v>242.42201890000001</v>
      </c>
    </row>
    <row r="31" spans="3:13">
      <c r="C31" s="262">
        <v>1998</v>
      </c>
      <c r="D31" s="262">
        <v>28.463799999999999</v>
      </c>
      <c r="E31" s="262">
        <v>32.726500000000001</v>
      </c>
      <c r="F31" s="262">
        <v>41.185600000000001</v>
      </c>
      <c r="G31" s="262">
        <v>52.240400000000001</v>
      </c>
      <c r="H31" s="262">
        <v>53.455300000000001</v>
      </c>
      <c r="I31" s="262">
        <v>56.251800000000003</v>
      </c>
      <c r="J31">
        <v>667.00399999999991</v>
      </c>
      <c r="K31">
        <v>100</v>
      </c>
      <c r="L31" s="444">
        <v>56.251839099999998</v>
      </c>
      <c r="M31">
        <f t="shared" si="0"/>
        <v>259.38511504999997</v>
      </c>
    </row>
    <row r="32" spans="3:13">
      <c r="C32" s="262">
        <v>1999</v>
      </c>
      <c r="D32" s="262">
        <v>19.1844</v>
      </c>
      <c r="E32" s="262">
        <v>23.560099999999998</v>
      </c>
      <c r="F32" s="262">
        <v>31.011700000000001</v>
      </c>
      <c r="G32" s="262">
        <v>37.082500000000003</v>
      </c>
      <c r="H32" s="262">
        <v>47.479799999999997</v>
      </c>
      <c r="I32" s="262">
        <v>54.027000000000001</v>
      </c>
      <c r="J32">
        <v>884.93600000000004</v>
      </c>
      <c r="K32">
        <v>80</v>
      </c>
      <c r="L32" s="444">
        <v>47.479795299999999</v>
      </c>
      <c r="M32">
        <f t="shared" si="0"/>
        <v>221.13887414999999</v>
      </c>
    </row>
    <row r="33" spans="3:13">
      <c r="C33" s="262">
        <v>2000</v>
      </c>
      <c r="D33" s="262">
        <v>24.206600000000002</v>
      </c>
      <c r="E33" s="262">
        <v>32.956600000000002</v>
      </c>
      <c r="F33" s="262">
        <v>36.154499999999999</v>
      </c>
      <c r="G33" s="262">
        <v>41.5732</v>
      </c>
      <c r="H33" s="262">
        <v>47.880299999999998</v>
      </c>
      <c r="I33" s="262">
        <v>39.396900000000002</v>
      </c>
      <c r="J33">
        <v>522.73199999999997</v>
      </c>
      <c r="K33">
        <v>80</v>
      </c>
      <c r="L33" s="444">
        <v>47.880290199999997</v>
      </c>
      <c r="M33">
        <f t="shared" si="0"/>
        <v>223.3415961</v>
      </c>
    </row>
    <row r="34" spans="3:13">
      <c r="C34" s="262">
        <v>2001</v>
      </c>
      <c r="D34" s="262">
        <v>27.522200000000002</v>
      </c>
      <c r="E34" s="262">
        <v>22.608699999999999</v>
      </c>
      <c r="F34" s="262">
        <v>27.468699999999998</v>
      </c>
      <c r="G34" s="262">
        <v>27.936599999999999</v>
      </c>
      <c r="H34" s="262">
        <v>25.700199999999999</v>
      </c>
      <c r="I34" s="262">
        <v>21.164400000000001</v>
      </c>
      <c r="J34">
        <v>583.18399999999997</v>
      </c>
      <c r="K34">
        <v>0</v>
      </c>
      <c r="L34" s="444">
        <v>27.5221804</v>
      </c>
      <c r="M34">
        <f t="shared" si="0"/>
        <v>151.37199219999999</v>
      </c>
    </row>
    <row r="35" spans="3:13">
      <c r="C35" s="262">
        <v>2002</v>
      </c>
      <c r="D35" s="262">
        <v>36.398699999999998</v>
      </c>
      <c r="E35" s="262">
        <v>46.8</v>
      </c>
      <c r="F35" s="262">
        <v>48.0931</v>
      </c>
      <c r="G35" s="262">
        <v>44.606499999999997</v>
      </c>
      <c r="H35" s="262">
        <v>42.549199999999999</v>
      </c>
      <c r="I35" s="262">
        <v>43.915599999999998</v>
      </c>
      <c r="J35">
        <v>264.15999999999997</v>
      </c>
      <c r="K35">
        <v>20</v>
      </c>
      <c r="L35" s="444">
        <v>48.093073199999999</v>
      </c>
      <c r="M35">
        <f t="shared" si="0"/>
        <v>254.51190259999998</v>
      </c>
    </row>
    <row r="36" spans="3:13">
      <c r="C36" s="262">
        <v>2003</v>
      </c>
      <c r="D36" s="262">
        <v>39.634</v>
      </c>
      <c r="E36" s="262">
        <v>54.712800000000001</v>
      </c>
      <c r="F36" s="262">
        <v>67.785799999999995</v>
      </c>
      <c r="G36" s="262">
        <v>75.740300000000005</v>
      </c>
      <c r="H36" s="262">
        <v>89.228300000000004</v>
      </c>
      <c r="I36" s="262">
        <v>88.329099999999997</v>
      </c>
      <c r="J36">
        <v>460.75600000000009</v>
      </c>
      <c r="K36">
        <v>80</v>
      </c>
      <c r="L36" s="444">
        <v>89.228277399999996</v>
      </c>
      <c r="M36">
        <f t="shared" si="0"/>
        <v>450.75552569999996</v>
      </c>
    </row>
    <row r="37" spans="3:13">
      <c r="C37" s="262">
        <v>2004</v>
      </c>
      <c r="D37" s="262">
        <v>20.040600000000001</v>
      </c>
      <c r="E37" s="262">
        <v>28.861999999999998</v>
      </c>
      <c r="F37" s="262">
        <v>36.092500000000001</v>
      </c>
      <c r="G37" s="262">
        <v>53.767499999999998</v>
      </c>
      <c r="H37" s="262">
        <v>56.225299999999997</v>
      </c>
      <c r="I37" s="262">
        <v>60.795099999999998</v>
      </c>
      <c r="J37">
        <v>385.06399999999996</v>
      </c>
      <c r="K37">
        <v>60</v>
      </c>
      <c r="L37" s="444">
        <v>53.767530499999999</v>
      </c>
      <c r="M37">
        <f t="shared" si="0"/>
        <v>265.72141775</v>
      </c>
    </row>
    <row r="38" spans="3:13">
      <c r="C38" s="262">
        <v>2005</v>
      </c>
      <c r="D38" s="262">
        <v>23.916799999999999</v>
      </c>
      <c r="E38" s="262">
        <v>28.694900000000001</v>
      </c>
      <c r="F38" s="262">
        <v>33.319499999999998</v>
      </c>
      <c r="G38" s="262">
        <v>38.118400000000001</v>
      </c>
      <c r="H38" s="262">
        <v>38.795999999999999</v>
      </c>
      <c r="I38" s="262">
        <v>42.779499999999999</v>
      </c>
      <c r="J38">
        <v>452.12</v>
      </c>
      <c r="K38">
        <v>60</v>
      </c>
      <c r="L38" s="444">
        <v>38.118406299999997</v>
      </c>
      <c r="M38">
        <f t="shared" si="0"/>
        <v>179.65123464999999</v>
      </c>
    </row>
    <row r="39" spans="3:13">
      <c r="C39" s="262">
        <v>2006</v>
      </c>
      <c r="D39" s="262">
        <v>34.463500000000003</v>
      </c>
      <c r="E39" s="262">
        <v>38.460700000000003</v>
      </c>
      <c r="F39" s="262">
        <v>43.103400000000001</v>
      </c>
      <c r="G39" s="262">
        <v>33.829000000000001</v>
      </c>
      <c r="H39" s="262">
        <v>40.295900000000003</v>
      </c>
      <c r="I39" s="262">
        <v>40.714799999999997</v>
      </c>
      <c r="J39">
        <v>246.88800000000001</v>
      </c>
      <c r="K39">
        <v>40</v>
      </c>
      <c r="L39" s="444">
        <v>43.103391000000002</v>
      </c>
      <c r="M39">
        <f t="shared" si="0"/>
        <v>217.06865050000002</v>
      </c>
    </row>
    <row r="40" spans="3:13">
      <c r="C40" s="262">
        <v>2007</v>
      </c>
      <c r="D40" s="262">
        <v>38.729999999999997</v>
      </c>
      <c r="E40" s="262">
        <v>47.262500000000003</v>
      </c>
      <c r="F40" s="262">
        <v>51.732500000000002</v>
      </c>
      <c r="G40" s="262">
        <v>46.542499999999997</v>
      </c>
      <c r="H40" s="262">
        <v>42.35</v>
      </c>
      <c r="I40" s="262">
        <v>50.31</v>
      </c>
      <c r="J40">
        <v>432.30799999999999</v>
      </c>
      <c r="K40">
        <v>40</v>
      </c>
      <c r="L40" s="444">
        <v>51.73</v>
      </c>
      <c r="M40">
        <f t="shared" si="0"/>
        <v>264.51499999999999</v>
      </c>
    </row>
    <row r="41" spans="3:13">
      <c r="C41" s="262">
        <v>2008</v>
      </c>
      <c r="D41" s="262">
        <v>42.282600000000002</v>
      </c>
      <c r="E41" s="262">
        <v>55.895800000000001</v>
      </c>
      <c r="F41" s="262">
        <v>69.331900000000005</v>
      </c>
      <c r="G41" s="262">
        <v>81.781800000000004</v>
      </c>
      <c r="H41" s="262">
        <v>86.805199999999999</v>
      </c>
      <c r="I41" s="262">
        <v>88.324700000000007</v>
      </c>
      <c r="J41">
        <v>560.83199999999988</v>
      </c>
      <c r="K41">
        <v>80</v>
      </c>
      <c r="L41" s="444">
        <v>86.81</v>
      </c>
      <c r="M41">
        <f t="shared" si="0"/>
        <v>437.45500000000004</v>
      </c>
    </row>
    <row r="42" spans="3:13">
      <c r="C42" s="262">
        <v>2009</v>
      </c>
      <c r="D42" s="262">
        <v>23.14</v>
      </c>
      <c r="E42" s="262">
        <v>29.647500000000001</v>
      </c>
      <c r="F42" s="262">
        <v>37.692500000000003</v>
      </c>
      <c r="G42" s="262">
        <v>43.51</v>
      </c>
      <c r="H42" s="262">
        <v>57.272500000000001</v>
      </c>
      <c r="I42" s="262">
        <v>73.034999999999997</v>
      </c>
      <c r="J42">
        <v>422.40199999999999</v>
      </c>
      <c r="K42">
        <v>100</v>
      </c>
      <c r="L42" s="444">
        <v>73.034999999999997</v>
      </c>
      <c r="M42">
        <f t="shared" si="0"/>
        <v>351.6925</v>
      </c>
    </row>
    <row r="43" spans="3:13">
      <c r="C43" s="262">
        <v>2010</v>
      </c>
      <c r="D43" s="262">
        <v>13.0205</v>
      </c>
      <c r="E43" s="262">
        <v>15.3841</v>
      </c>
      <c r="F43" s="262">
        <v>20.640499999999999</v>
      </c>
      <c r="G43" s="262">
        <v>23.463000000000001</v>
      </c>
      <c r="H43" s="262">
        <v>28.5303</v>
      </c>
      <c r="I43" s="262">
        <v>31.327000000000002</v>
      </c>
      <c r="J43">
        <v>446.27799999999991</v>
      </c>
      <c r="K43">
        <v>80</v>
      </c>
      <c r="L43" s="444">
        <v>28.530276300000001</v>
      </c>
      <c r="M43">
        <f t="shared" si="0"/>
        <v>116.91651965</v>
      </c>
    </row>
    <row r="44" spans="3:13">
      <c r="C44" s="262">
        <v>2011</v>
      </c>
      <c r="D44" s="262">
        <v>27.515000000000001</v>
      </c>
      <c r="E44" s="262">
        <v>30.2925</v>
      </c>
      <c r="F44" s="262">
        <v>36.29</v>
      </c>
      <c r="G44" s="262">
        <v>35.262500000000003</v>
      </c>
      <c r="H44" s="262">
        <v>40.442500000000003</v>
      </c>
      <c r="I44" s="262">
        <v>44.692500000000003</v>
      </c>
      <c r="J44">
        <v>399.28800000000001</v>
      </c>
      <c r="K44">
        <v>100</v>
      </c>
      <c r="L44" s="444">
        <v>44.69</v>
      </c>
      <c r="M44">
        <f t="shared" si="0"/>
        <v>195.79499999999999</v>
      </c>
    </row>
    <row r="45" spans="3:13">
      <c r="C45" s="262">
        <v>2012</v>
      </c>
      <c r="D45" s="262">
        <v>27.074999999999999</v>
      </c>
      <c r="E45" s="262">
        <v>35.155000000000001</v>
      </c>
      <c r="F45" s="262">
        <v>48.397500000000001</v>
      </c>
      <c r="G45" s="262">
        <v>55.384999999999998</v>
      </c>
      <c r="H45" s="262">
        <v>60.65</v>
      </c>
      <c r="I45" s="262">
        <v>61.225000000000001</v>
      </c>
      <c r="J45">
        <v>594.3599999999999</v>
      </c>
      <c r="K45">
        <v>80</v>
      </c>
      <c r="L45" s="444">
        <v>60.65</v>
      </c>
      <c r="M45">
        <f t="shared" si="0"/>
        <v>293.57499999999999</v>
      </c>
    </row>
    <row r="46" spans="3:13">
      <c r="C46" s="262">
        <v>2013</v>
      </c>
      <c r="D46" s="262">
        <v>23.010200000000001</v>
      </c>
      <c r="E46" s="262">
        <v>28.053899999999999</v>
      </c>
      <c r="F46" s="262">
        <v>35.530900000000003</v>
      </c>
      <c r="G46" s="262">
        <v>40.056699999999999</v>
      </c>
      <c r="H46" s="262">
        <v>38.100200000000001</v>
      </c>
      <c r="I46" s="262">
        <v>39.885399999999997</v>
      </c>
      <c r="J46">
        <v>363.72800000000001</v>
      </c>
      <c r="K46">
        <v>60</v>
      </c>
      <c r="L46" s="444">
        <v>40.0566891</v>
      </c>
      <c r="M46">
        <f t="shared" si="0"/>
        <v>190.31179005000001</v>
      </c>
    </row>
    <row r="47" spans="3:13">
      <c r="C47" s="262">
        <v>2014</v>
      </c>
      <c r="D47" s="262">
        <v>29.798100000000002</v>
      </c>
      <c r="E47" s="262">
        <v>31.3246</v>
      </c>
      <c r="F47" s="262">
        <v>27.846299999999999</v>
      </c>
      <c r="G47" s="262">
        <v>25.885300000000001</v>
      </c>
      <c r="H47" s="262">
        <v>27.286300000000001</v>
      </c>
      <c r="I47" s="262">
        <v>28.236899999999999</v>
      </c>
      <c r="J47">
        <v>264.41399999999999</v>
      </c>
      <c r="K47">
        <v>20</v>
      </c>
      <c r="L47" s="444">
        <v>31.3245662</v>
      </c>
      <c r="M47">
        <f t="shared" si="0"/>
        <v>162.28511409999999</v>
      </c>
    </row>
    <row r="48" spans="3:13">
      <c r="C48" s="262">
        <v>2015</v>
      </c>
      <c r="D48" s="262">
        <v>28.514800000000001</v>
      </c>
      <c r="E48" s="262">
        <v>34.178400000000003</v>
      </c>
      <c r="F48" s="262">
        <v>32.770299999999999</v>
      </c>
      <c r="G48" s="262">
        <v>39.1327</v>
      </c>
      <c r="H48" s="262">
        <v>43.238900000000001</v>
      </c>
      <c r="I48" s="262">
        <v>40.094299999999997</v>
      </c>
      <c r="J48">
        <v>584.96199999999999</v>
      </c>
      <c r="K48">
        <v>80</v>
      </c>
      <c r="L48" s="444">
        <v>43.24</v>
      </c>
      <c r="M48">
        <f t="shared" si="0"/>
        <v>197.82000000000002</v>
      </c>
    </row>
    <row r="49" spans="1:16">
      <c r="C49" s="262">
        <v>2016</v>
      </c>
      <c r="D49" s="262">
        <v>28.485099999999999</v>
      </c>
      <c r="E49" s="262">
        <v>46.998100000000001</v>
      </c>
      <c r="F49" s="262">
        <v>48.6524</v>
      </c>
      <c r="G49" s="262">
        <v>64.977000000000004</v>
      </c>
      <c r="H49" s="262">
        <v>75.234300000000005</v>
      </c>
      <c r="I49" s="262">
        <v>78.822900000000004</v>
      </c>
      <c r="J49">
        <v>471.67799999999994</v>
      </c>
      <c r="K49">
        <v>80</v>
      </c>
      <c r="L49" s="444">
        <v>75.23</v>
      </c>
      <c r="M49">
        <f t="shared" si="0"/>
        <v>373.76500000000004</v>
      </c>
    </row>
    <row r="50" spans="1:16">
      <c r="C50" s="262">
        <v>2017</v>
      </c>
      <c r="D50" s="262">
        <v>17.812200000000001</v>
      </c>
      <c r="E50" s="262">
        <v>30.935700000000001</v>
      </c>
      <c r="F50" s="262">
        <v>42.314700000000002</v>
      </c>
      <c r="G50" s="262">
        <v>61.084800000000001</v>
      </c>
      <c r="H50" s="262">
        <v>71.3446</v>
      </c>
      <c r="I50" s="262">
        <v>79.718800000000002</v>
      </c>
      <c r="J50">
        <v>638.30199999999991</v>
      </c>
      <c r="K50">
        <v>100</v>
      </c>
      <c r="L50" s="444">
        <v>79.709999999999994</v>
      </c>
      <c r="M50">
        <f t="shared" si="0"/>
        <v>388.40499999999997</v>
      </c>
    </row>
    <row r="51" spans="1:16">
      <c r="C51" s="262">
        <v>2018</v>
      </c>
      <c r="D51" s="262">
        <v>25.171500000000002</v>
      </c>
      <c r="E51" s="262">
        <v>28.823899999999998</v>
      </c>
      <c r="F51" s="262">
        <v>30.7547</v>
      </c>
      <c r="G51" s="262">
        <v>28.095600000000001</v>
      </c>
      <c r="H51" s="262">
        <v>30.282299999999999</v>
      </c>
      <c r="I51" s="262">
        <v>30.976900000000001</v>
      </c>
      <c r="J51">
        <v>307.84799999999996</v>
      </c>
      <c r="K51">
        <v>20</v>
      </c>
      <c r="L51" s="444">
        <v>30.75</v>
      </c>
      <c r="M51">
        <f t="shared" si="0"/>
        <v>159.125</v>
      </c>
    </row>
    <row r="52" spans="1:16">
      <c r="C52" s="262"/>
      <c r="D52" s="442">
        <v>0</v>
      </c>
      <c r="E52" s="442">
        <v>20</v>
      </c>
      <c r="F52" s="442">
        <v>40</v>
      </c>
      <c r="G52" s="442">
        <v>60</v>
      </c>
      <c r="H52" s="442">
        <v>80</v>
      </c>
      <c r="I52" s="442">
        <v>100</v>
      </c>
      <c r="L52" s="447">
        <v>61.7</v>
      </c>
      <c r="M52" s="447">
        <f>AVERAGE(M4:M51)</f>
        <v>229.14272676170214</v>
      </c>
    </row>
    <row r="53" spans="1:16">
      <c r="D53">
        <f t="shared" ref="D53:G53" si="1">AVERAGE(D4:D51)</f>
        <v>26.016444680851063</v>
      </c>
      <c r="E53">
        <f t="shared" si="1"/>
        <v>33.440812765957446</v>
      </c>
      <c r="F53">
        <f t="shared" si="1"/>
        <v>37.643848936170215</v>
      </c>
      <c r="G53">
        <f t="shared" si="1"/>
        <v>41.720306382978734</v>
      </c>
      <c r="H53">
        <f>AVERAGE(H4:H51)</f>
        <v>44.902974468085119</v>
      </c>
      <c r="I53">
        <f>AVERAGE(I4:I51)</f>
        <v>45.485825531914891</v>
      </c>
      <c r="J53">
        <f t="shared" ref="J53:K53" si="2">AVERAGE(J4:J51)</f>
        <v>474.9376666666667</v>
      </c>
      <c r="K53">
        <f t="shared" si="2"/>
        <v>61.702127659574465</v>
      </c>
      <c r="L53" s="448">
        <f>AVERAGE(L4:L52)</f>
        <v>47.572189991666669</v>
      </c>
      <c r="M53" s="450">
        <f>AVERAGE(M4:M52)</f>
        <v>229.14272676170211</v>
      </c>
      <c r="N53" s="451" t="s">
        <v>839</v>
      </c>
      <c r="O53" s="451"/>
      <c r="P53" s="451"/>
    </row>
    <row r="54" spans="1:16">
      <c r="D54">
        <f t="shared" ref="D54:I54" si="3">D53*$B$57-(D52*$B$58)</f>
        <v>143.09044574468084</v>
      </c>
      <c r="E54">
        <f t="shared" si="3"/>
        <v>173.92447021276595</v>
      </c>
      <c r="F54">
        <f t="shared" si="3"/>
        <v>187.04116914893618</v>
      </c>
      <c r="G54">
        <f t="shared" si="3"/>
        <v>199.46168510638304</v>
      </c>
      <c r="H54">
        <f t="shared" si="3"/>
        <v>206.96635957446816</v>
      </c>
      <c r="I54">
        <f t="shared" si="3"/>
        <v>200.17204042553189</v>
      </c>
    </row>
    <row r="55" spans="1:16">
      <c r="C55" s="262"/>
      <c r="G55" t="s">
        <v>257</v>
      </c>
      <c r="H55" s="453">
        <f>MIN(H4:H51)</f>
        <v>23.047499999999999</v>
      </c>
      <c r="K55" s="498">
        <f>AVERAGE(K4:K51)</f>
        <v>61.702127659574465</v>
      </c>
      <c r="L55" s="7" t="s">
        <v>840</v>
      </c>
    </row>
    <row r="56" spans="1:16">
      <c r="C56" s="262"/>
      <c r="G56" t="s">
        <v>258</v>
      </c>
      <c r="H56" s="453">
        <f>MAX(H4:H51)</f>
        <v>89.228300000000004</v>
      </c>
      <c r="K56" s="434" t="s">
        <v>886</v>
      </c>
      <c r="L56" s="484" t="s">
        <v>892</v>
      </c>
    </row>
    <row r="57" spans="1:16">
      <c r="A57" s="22" t="s">
        <v>832</v>
      </c>
      <c r="B57" s="443">
        <v>5.5</v>
      </c>
      <c r="C57" s="262"/>
      <c r="G57" t="s">
        <v>67</v>
      </c>
      <c r="H57" s="453">
        <f>AVERAGE(H4:H51)</f>
        <v>44.902974468085119</v>
      </c>
    </row>
    <row r="58" spans="1:16">
      <c r="A58" s="22" t="s">
        <v>833</v>
      </c>
      <c r="B58" s="443">
        <v>0.5</v>
      </c>
      <c r="C58" s="262"/>
      <c r="K58" s="496" t="s">
        <v>890</v>
      </c>
      <c r="L58" s="497" t="s">
        <v>887</v>
      </c>
    </row>
    <row r="59" spans="1:16">
      <c r="C59" s="262"/>
      <c r="K59" s="14" t="s">
        <v>888</v>
      </c>
      <c r="L59" t="s">
        <v>889</v>
      </c>
      <c r="M59" s="129" t="s">
        <v>891</v>
      </c>
    </row>
    <row r="60" spans="1:16">
      <c r="C60" s="262"/>
    </row>
    <row r="61" spans="1:16">
      <c r="C61" s="262"/>
      <c r="K61" s="143" t="s">
        <v>835</v>
      </c>
    </row>
    <row r="62" spans="1:16">
      <c r="C62" s="262"/>
      <c r="K62" s="446">
        <v>184.5</v>
      </c>
    </row>
    <row r="63" spans="1:16">
      <c r="C63" s="262"/>
      <c r="K63" s="14"/>
    </row>
    <row r="64" spans="1:16">
      <c r="C64" s="262"/>
      <c r="K64" s="143" t="s">
        <v>837</v>
      </c>
    </row>
    <row r="65" spans="3:12">
      <c r="C65" s="262"/>
      <c r="K65" s="143" t="s">
        <v>836</v>
      </c>
    </row>
    <row r="66" spans="3:12">
      <c r="C66" s="262"/>
      <c r="K66" s="446">
        <v>207.01</v>
      </c>
      <c r="L66" s="14"/>
    </row>
    <row r="67" spans="3:12">
      <c r="C67" s="262"/>
    </row>
    <row r="68" spans="3:12">
      <c r="C68" s="262"/>
    </row>
    <row r="69" spans="3:12">
      <c r="C69" s="262"/>
    </row>
    <row r="70" spans="3:12">
      <c r="C70" s="262"/>
    </row>
    <row r="71" spans="3:12">
      <c r="C71" s="262"/>
    </row>
    <row r="72" spans="3:12">
      <c r="C72" s="262"/>
    </row>
    <row r="73" spans="3:12">
      <c r="C73" s="262"/>
    </row>
    <row r="74" spans="3:12">
      <c r="C74" s="262"/>
    </row>
    <row r="75" spans="3:12">
      <c r="C75" s="262"/>
    </row>
    <row r="76" spans="3:12">
      <c r="C76" s="262"/>
    </row>
    <row r="77" spans="3:12">
      <c r="C77" s="262"/>
    </row>
    <row r="78" spans="3:12">
      <c r="C78" s="262"/>
    </row>
    <row r="79" spans="3:12">
      <c r="C79" s="262"/>
    </row>
    <row r="80" spans="3:12">
      <c r="C80" s="262"/>
    </row>
    <row r="81" spans="3:3">
      <c r="C81" s="262"/>
    </row>
    <row r="82" spans="3:3">
      <c r="C82" s="262"/>
    </row>
    <row r="83" spans="3:3">
      <c r="C83" s="262"/>
    </row>
    <row r="84" spans="3:3">
      <c r="C84" s="262"/>
    </row>
    <row r="85" spans="3:3">
      <c r="C85" s="262"/>
    </row>
    <row r="86" spans="3:3">
      <c r="C86" s="262"/>
    </row>
    <row r="87" spans="3:3">
      <c r="C87" s="262"/>
    </row>
    <row r="88" spans="3:3">
      <c r="C88" s="262"/>
    </row>
    <row r="89" spans="3:3">
      <c r="C89" s="262"/>
    </row>
    <row r="90" spans="3:3">
      <c r="C90" s="262"/>
    </row>
    <row r="91" spans="3:3">
      <c r="C91" s="262"/>
    </row>
    <row r="92" spans="3:3">
      <c r="C92" s="262"/>
    </row>
    <row r="93" spans="3:3">
      <c r="C93" s="262"/>
    </row>
    <row r="94" spans="3:3">
      <c r="C94" s="262"/>
    </row>
    <row r="95" spans="3:3">
      <c r="C95" s="262"/>
    </row>
    <row r="96" spans="3:3">
      <c r="C96" s="262"/>
    </row>
    <row r="97" spans="3:3">
      <c r="C97" s="262"/>
    </row>
    <row r="98" spans="3:3">
      <c r="C98" s="262"/>
    </row>
    <row r="99" spans="3:3">
      <c r="C99" s="262"/>
    </row>
    <row r="100" spans="3:3">
      <c r="C100" s="262"/>
    </row>
    <row r="101" spans="3:3">
      <c r="C101" s="262"/>
    </row>
    <row r="102" spans="3:3">
      <c r="C102" s="262"/>
    </row>
    <row r="103" spans="3:3">
      <c r="C103" s="262"/>
    </row>
    <row r="104" spans="3:3">
      <c r="C104" s="262"/>
    </row>
    <row r="105" spans="3:3">
      <c r="C105" s="262"/>
    </row>
    <row r="106" spans="3:3">
      <c r="C106" s="262"/>
    </row>
    <row r="107" spans="3:3">
      <c r="C107" s="262"/>
    </row>
    <row r="108" spans="3:3">
      <c r="C108" s="262"/>
    </row>
    <row r="109" spans="3:3">
      <c r="C109" s="262"/>
    </row>
    <row r="110" spans="3:3">
      <c r="C110" s="262"/>
    </row>
    <row r="111" spans="3:3">
      <c r="C111" s="262"/>
    </row>
    <row r="112" spans="3:3">
      <c r="C112" s="262"/>
    </row>
    <row r="113" spans="3:3">
      <c r="C113" s="262"/>
    </row>
    <row r="114" spans="3:3">
      <c r="C114" s="262"/>
    </row>
    <row r="115" spans="3:3">
      <c r="C115" s="262"/>
    </row>
    <row r="116" spans="3:3">
      <c r="C116" s="262"/>
    </row>
    <row r="117" spans="3:3">
      <c r="C117" s="262"/>
    </row>
    <row r="118" spans="3:3">
      <c r="C118" s="262"/>
    </row>
    <row r="119" spans="3:3">
      <c r="C119" s="262"/>
    </row>
    <row r="120" spans="3:3">
      <c r="C120" s="262"/>
    </row>
    <row r="121" spans="3:3">
      <c r="C121" s="262"/>
    </row>
    <row r="122" spans="3:3">
      <c r="C122" s="262"/>
    </row>
    <row r="123" spans="3:3">
      <c r="C123" s="262"/>
    </row>
    <row r="124" spans="3:3">
      <c r="C124" s="262"/>
    </row>
    <row r="125" spans="3:3">
      <c r="C125" s="262"/>
    </row>
    <row r="126" spans="3:3">
      <c r="C126" s="262"/>
    </row>
    <row r="127" spans="3:3">
      <c r="C127" s="262"/>
    </row>
    <row r="128" spans="3:3">
      <c r="C128" s="262"/>
    </row>
    <row r="129" spans="3:3">
      <c r="C129" s="262"/>
    </row>
    <row r="130" spans="3:3">
      <c r="C130" s="262"/>
    </row>
    <row r="131" spans="3:3">
      <c r="C131" s="262"/>
    </row>
    <row r="132" spans="3:3">
      <c r="C132" s="262"/>
    </row>
    <row r="133" spans="3:3">
      <c r="C133" s="262"/>
    </row>
    <row r="134" spans="3:3">
      <c r="C134" s="262"/>
    </row>
    <row r="135" spans="3:3">
      <c r="C135" s="262"/>
    </row>
    <row r="136" spans="3:3">
      <c r="C136" s="262"/>
    </row>
    <row r="137" spans="3:3">
      <c r="C137" s="262"/>
    </row>
    <row r="138" spans="3:3">
      <c r="C138" s="262"/>
    </row>
    <row r="139" spans="3:3">
      <c r="C139" s="262"/>
    </row>
    <row r="140" spans="3:3">
      <c r="C140" s="262"/>
    </row>
    <row r="141" spans="3:3">
      <c r="C141" s="262"/>
    </row>
    <row r="142" spans="3:3">
      <c r="C142" s="262"/>
    </row>
    <row r="143" spans="3:3">
      <c r="C143" s="262"/>
    </row>
    <row r="144" spans="3:3">
      <c r="C144" s="262"/>
    </row>
    <row r="145" spans="3:3">
      <c r="C145" s="262"/>
    </row>
    <row r="146" spans="3:3">
      <c r="C146" s="262"/>
    </row>
    <row r="147" spans="3:3">
      <c r="C147" s="262"/>
    </row>
    <row r="148" spans="3:3">
      <c r="C148" s="262"/>
    </row>
    <row r="149" spans="3:3">
      <c r="C149" s="262"/>
    </row>
    <row r="150" spans="3:3">
      <c r="C150" s="262"/>
    </row>
    <row r="151" spans="3:3">
      <c r="C151" s="262"/>
    </row>
    <row r="152" spans="3:3">
      <c r="C152" s="262"/>
    </row>
    <row r="153" spans="3:3">
      <c r="C153" s="262"/>
    </row>
    <row r="154" spans="3:3">
      <c r="C154" s="262"/>
    </row>
    <row r="155" spans="3:3">
      <c r="C155" s="262"/>
    </row>
    <row r="156" spans="3:3">
      <c r="C156" s="262"/>
    </row>
    <row r="157" spans="3:3">
      <c r="C157" s="262"/>
    </row>
    <row r="158" spans="3:3">
      <c r="C158" s="262"/>
    </row>
    <row r="159" spans="3:3">
      <c r="C159" s="262"/>
    </row>
    <row r="160" spans="3:3">
      <c r="C160" s="262"/>
    </row>
    <row r="161" spans="3:3">
      <c r="C161" s="262"/>
    </row>
    <row r="162" spans="3:3">
      <c r="C162" s="262"/>
    </row>
    <row r="163" spans="3:3">
      <c r="C163" s="262"/>
    </row>
    <row r="164" spans="3:3">
      <c r="C164" s="262"/>
    </row>
    <row r="165" spans="3:3">
      <c r="C165" s="262"/>
    </row>
    <row r="166" spans="3:3">
      <c r="C166" s="262"/>
    </row>
    <row r="167" spans="3:3">
      <c r="C167" s="262"/>
    </row>
    <row r="168" spans="3:3">
      <c r="C168" s="262"/>
    </row>
    <row r="169" spans="3:3">
      <c r="C169" s="262"/>
    </row>
    <row r="170" spans="3:3">
      <c r="C170" s="262"/>
    </row>
    <row r="171" spans="3:3">
      <c r="C171" s="262"/>
    </row>
    <row r="172" spans="3:3">
      <c r="C172" s="262"/>
    </row>
    <row r="173" spans="3:3">
      <c r="C173" s="262"/>
    </row>
    <row r="174" spans="3:3">
      <c r="C174" s="262"/>
    </row>
    <row r="175" spans="3:3">
      <c r="C175" s="262"/>
    </row>
    <row r="176" spans="3:3">
      <c r="C176" s="262"/>
    </row>
    <row r="177" spans="3:3">
      <c r="C177" s="262"/>
    </row>
    <row r="178" spans="3:3">
      <c r="C178" s="262"/>
    </row>
    <row r="179" spans="3:3">
      <c r="C179" s="262"/>
    </row>
    <row r="180" spans="3:3">
      <c r="C180" s="262"/>
    </row>
    <row r="181" spans="3:3">
      <c r="C181" s="262"/>
    </row>
    <row r="182" spans="3:3">
      <c r="C182" s="262"/>
    </row>
    <row r="183" spans="3:3">
      <c r="C183" s="262"/>
    </row>
    <row r="184" spans="3:3">
      <c r="C184" s="262"/>
    </row>
    <row r="185" spans="3:3">
      <c r="C185" s="262"/>
    </row>
    <row r="186" spans="3:3">
      <c r="C186" s="262"/>
    </row>
    <row r="187" spans="3:3">
      <c r="C187" s="262"/>
    </row>
    <row r="188" spans="3:3">
      <c r="C188" s="262"/>
    </row>
    <row r="189" spans="3:3">
      <c r="C189" s="262"/>
    </row>
    <row r="190" spans="3:3">
      <c r="C190" s="262"/>
    </row>
    <row r="191" spans="3:3">
      <c r="C191" s="262"/>
    </row>
    <row r="192" spans="3:3">
      <c r="C192" s="262"/>
    </row>
    <row r="193" spans="3:3">
      <c r="C193" s="262"/>
    </row>
    <row r="194" spans="3:3">
      <c r="C194" s="262"/>
    </row>
    <row r="195" spans="3:3">
      <c r="C195" s="262"/>
    </row>
    <row r="196" spans="3:3">
      <c r="C196" s="262"/>
    </row>
    <row r="197" spans="3:3">
      <c r="C197" s="262"/>
    </row>
    <row r="198" spans="3:3">
      <c r="C198" s="262"/>
    </row>
    <row r="199" spans="3:3">
      <c r="C199" s="262"/>
    </row>
    <row r="200" spans="3:3">
      <c r="C200" s="262"/>
    </row>
    <row r="201" spans="3:3">
      <c r="C201" s="262"/>
    </row>
    <row r="202" spans="3:3">
      <c r="C202" s="262"/>
    </row>
    <row r="203" spans="3:3">
      <c r="C203" s="262"/>
    </row>
    <row r="204" spans="3:3">
      <c r="C204" s="262"/>
    </row>
    <row r="205" spans="3:3">
      <c r="C205" s="262"/>
    </row>
    <row r="206" spans="3:3">
      <c r="C206" s="262"/>
    </row>
    <row r="207" spans="3:3">
      <c r="C207" s="262"/>
    </row>
    <row r="208" spans="3:3">
      <c r="C208" s="262"/>
    </row>
    <row r="209" spans="3:3">
      <c r="C209" s="262"/>
    </row>
    <row r="210" spans="3:3">
      <c r="C210" s="262"/>
    </row>
    <row r="211" spans="3:3">
      <c r="C211" s="262"/>
    </row>
    <row r="212" spans="3:3">
      <c r="C212" s="262"/>
    </row>
    <row r="213" spans="3:3">
      <c r="C213" s="262"/>
    </row>
    <row r="214" spans="3:3">
      <c r="C214" s="262"/>
    </row>
    <row r="215" spans="3:3">
      <c r="C215" s="262"/>
    </row>
    <row r="216" spans="3:3">
      <c r="C216" s="262"/>
    </row>
    <row r="217" spans="3:3">
      <c r="C217" s="262"/>
    </row>
    <row r="218" spans="3:3">
      <c r="C218" s="262"/>
    </row>
    <row r="219" spans="3:3">
      <c r="C219" s="262"/>
    </row>
    <row r="220" spans="3:3">
      <c r="C220" s="262"/>
    </row>
    <row r="221" spans="3:3">
      <c r="C221" s="262"/>
    </row>
    <row r="222" spans="3:3">
      <c r="C222" s="262"/>
    </row>
    <row r="223" spans="3:3">
      <c r="C223" s="262"/>
    </row>
    <row r="224" spans="3:3">
      <c r="C224" s="262"/>
    </row>
    <row r="225" spans="3:3">
      <c r="C225" s="262"/>
    </row>
    <row r="226" spans="3:3">
      <c r="C226" s="262"/>
    </row>
    <row r="227" spans="3:3">
      <c r="C227" s="262"/>
    </row>
    <row r="228" spans="3:3">
      <c r="C228" s="262"/>
    </row>
    <row r="229" spans="3:3">
      <c r="C229" s="262"/>
    </row>
    <row r="230" spans="3:3">
      <c r="C230" s="262"/>
    </row>
    <row r="231" spans="3:3">
      <c r="C231" s="262"/>
    </row>
    <row r="232" spans="3:3">
      <c r="C232" s="262"/>
    </row>
    <row r="233" spans="3:3">
      <c r="C233" s="262"/>
    </row>
    <row r="234" spans="3:3">
      <c r="C234" s="262"/>
    </row>
    <row r="235" spans="3:3">
      <c r="C235" s="262"/>
    </row>
    <row r="236" spans="3:3">
      <c r="C236" s="262"/>
    </row>
    <row r="237" spans="3:3">
      <c r="C237" s="262"/>
    </row>
    <row r="238" spans="3:3">
      <c r="C238" s="262"/>
    </row>
    <row r="239" spans="3:3">
      <c r="C239" s="262"/>
    </row>
    <row r="240" spans="3:3">
      <c r="C240" s="262"/>
    </row>
    <row r="241" spans="3:3">
      <c r="C241" s="262"/>
    </row>
    <row r="242" spans="3:3">
      <c r="C242" s="262"/>
    </row>
    <row r="243" spans="3:3">
      <c r="C243" s="262"/>
    </row>
    <row r="244" spans="3:3">
      <c r="C244" s="262"/>
    </row>
    <row r="245" spans="3:3">
      <c r="C245" s="262"/>
    </row>
    <row r="246" spans="3:3">
      <c r="C246" s="262"/>
    </row>
    <row r="247" spans="3:3">
      <c r="C247" s="262"/>
    </row>
    <row r="248" spans="3:3">
      <c r="C248" s="262"/>
    </row>
    <row r="249" spans="3:3">
      <c r="C249" s="262"/>
    </row>
    <row r="250" spans="3:3">
      <c r="C250" s="262"/>
    </row>
    <row r="251" spans="3:3">
      <c r="C251" s="262"/>
    </row>
    <row r="252" spans="3:3">
      <c r="C252" s="262"/>
    </row>
    <row r="253" spans="3:3">
      <c r="C253" s="262"/>
    </row>
    <row r="254" spans="3:3">
      <c r="C254" s="262"/>
    </row>
    <row r="255" spans="3:3">
      <c r="C255" s="262"/>
    </row>
    <row r="256" spans="3:3">
      <c r="C256" s="262"/>
    </row>
    <row r="257" spans="3:3">
      <c r="C257" s="262"/>
    </row>
    <row r="258" spans="3:3">
      <c r="C258" s="262"/>
    </row>
    <row r="259" spans="3:3">
      <c r="C259" s="262"/>
    </row>
    <row r="260" spans="3:3">
      <c r="C260" s="262"/>
    </row>
    <row r="261" spans="3:3">
      <c r="C261" s="262"/>
    </row>
    <row r="262" spans="3:3">
      <c r="C262" s="262"/>
    </row>
    <row r="263" spans="3:3">
      <c r="C263" s="262"/>
    </row>
    <row r="264" spans="3:3">
      <c r="C264" s="262"/>
    </row>
    <row r="265" spans="3:3">
      <c r="C265" s="262"/>
    </row>
    <row r="266" spans="3:3">
      <c r="C266" s="262"/>
    </row>
    <row r="267" spans="3:3">
      <c r="C267" s="262"/>
    </row>
    <row r="268" spans="3:3">
      <c r="C268" s="262"/>
    </row>
    <row r="269" spans="3:3">
      <c r="C269" s="262"/>
    </row>
    <row r="270" spans="3:3">
      <c r="C270" s="262"/>
    </row>
    <row r="271" spans="3:3">
      <c r="C271" s="262"/>
    </row>
    <row r="272" spans="3:3">
      <c r="C272" s="262"/>
    </row>
    <row r="273" spans="3:3">
      <c r="C273" s="262"/>
    </row>
    <row r="274" spans="3:3">
      <c r="C274" s="262"/>
    </row>
    <row r="275" spans="3:3">
      <c r="C275" s="262"/>
    </row>
    <row r="276" spans="3:3">
      <c r="C276" s="262"/>
    </row>
    <row r="277" spans="3:3">
      <c r="C277" s="262"/>
    </row>
    <row r="278" spans="3:3">
      <c r="C278" s="262"/>
    </row>
    <row r="279" spans="3:3">
      <c r="C279" s="262"/>
    </row>
    <row r="280" spans="3:3">
      <c r="C280" s="262"/>
    </row>
    <row r="281" spans="3:3">
      <c r="C281" s="262"/>
    </row>
    <row r="282" spans="3:3">
      <c r="C282" s="262"/>
    </row>
    <row r="283" spans="3:3">
      <c r="C283" s="262"/>
    </row>
    <row r="284" spans="3:3">
      <c r="C284" s="262"/>
    </row>
    <row r="285" spans="3:3">
      <c r="C285" s="262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H128"/>
  <sheetViews>
    <sheetView topLeftCell="AD1" workbookViewId="0">
      <selection activeCell="BF3" sqref="BF3"/>
    </sheetView>
  </sheetViews>
  <sheetFormatPr defaultRowHeight="12.75"/>
  <cols>
    <col min="9" max="9" width="18.140625" customWidth="1"/>
    <col min="10" max="10" width="11.42578125" customWidth="1"/>
    <col min="58" max="58" width="11" customWidth="1"/>
  </cols>
  <sheetData>
    <row r="1" spans="3:57">
      <c r="V1" s="22" t="s">
        <v>864</v>
      </c>
      <c r="W1" s="22"/>
      <c r="X1" s="22"/>
      <c r="Y1" s="22"/>
      <c r="Z1" s="22"/>
      <c r="AA1" s="22"/>
      <c r="AB1" s="22"/>
    </row>
    <row r="2" spans="3:57">
      <c r="V2" s="22"/>
      <c r="W2" s="22"/>
      <c r="X2" s="474" t="s">
        <v>863</v>
      </c>
      <c r="Y2" s="22"/>
      <c r="Z2" s="22"/>
      <c r="AA2" s="22"/>
      <c r="AB2" s="474" t="s">
        <v>863</v>
      </c>
    </row>
    <row r="3" spans="3:57" ht="15.75">
      <c r="I3" s="476" t="s">
        <v>849</v>
      </c>
      <c r="J3" s="476">
        <v>5.5</v>
      </c>
      <c r="O3" s="466" t="s">
        <v>855</v>
      </c>
      <c r="P3" s="466"/>
      <c r="Q3" s="466"/>
      <c r="R3" s="133"/>
      <c r="S3" s="133"/>
      <c r="V3" s="467" t="s">
        <v>862</v>
      </c>
      <c r="W3" s="468"/>
      <c r="X3" s="471">
        <v>515</v>
      </c>
      <c r="Z3" s="469" t="s">
        <v>865</v>
      </c>
      <c r="AA3" s="470"/>
      <c r="AB3" s="472">
        <v>412</v>
      </c>
    </row>
    <row r="4" spans="3:57">
      <c r="I4" s="476" t="s">
        <v>850</v>
      </c>
      <c r="J4" s="477">
        <v>0.5</v>
      </c>
      <c r="V4" s="467" t="s">
        <v>866</v>
      </c>
      <c r="W4" s="468"/>
      <c r="X4" s="468">
        <f>2000*0.82</f>
        <v>1640</v>
      </c>
      <c r="Z4" s="469" t="s">
        <v>867</v>
      </c>
      <c r="AA4" s="470"/>
      <c r="AB4" s="470">
        <f>2000*0.46</f>
        <v>920</v>
      </c>
    </row>
    <row r="5" spans="3:57">
      <c r="I5" s="476"/>
      <c r="J5" s="476"/>
      <c r="V5" s="467" t="s">
        <v>861</v>
      </c>
      <c r="W5" s="468"/>
      <c r="X5" s="473">
        <f>X3*100/X4</f>
        <v>31.402439024390244</v>
      </c>
      <c r="Z5" s="469" t="s">
        <v>861</v>
      </c>
      <c r="AA5" s="470"/>
      <c r="AB5" s="475">
        <f>AB3*100/AB4</f>
        <v>44.782608695652172</v>
      </c>
    </row>
    <row r="6" spans="3:57">
      <c r="I6" s="476"/>
      <c r="J6" s="476"/>
    </row>
    <row r="8" spans="3:57" ht="15.75" thickBot="1">
      <c r="C8" t="s">
        <v>0</v>
      </c>
      <c r="D8" t="s">
        <v>825</v>
      </c>
      <c r="E8" t="s">
        <v>48</v>
      </c>
      <c r="I8" s="481" t="s">
        <v>869</v>
      </c>
      <c r="K8" s="445">
        <v>1971</v>
      </c>
      <c r="L8" s="445">
        <v>1972</v>
      </c>
      <c r="M8" s="445">
        <v>1974</v>
      </c>
      <c r="N8" s="445">
        <v>1975</v>
      </c>
      <c r="O8" s="445">
        <v>1976</v>
      </c>
      <c r="P8" s="445">
        <v>1977</v>
      </c>
      <c r="Q8" s="445">
        <v>1978</v>
      </c>
      <c r="R8" s="445">
        <v>1979</v>
      </c>
      <c r="S8" s="445">
        <v>1980</v>
      </c>
      <c r="T8" s="445">
        <v>1981</v>
      </c>
      <c r="U8" s="445">
        <v>1982</v>
      </c>
      <c r="V8" s="445">
        <v>1983</v>
      </c>
      <c r="W8" s="445">
        <v>1984</v>
      </c>
      <c r="X8" s="445">
        <v>1985</v>
      </c>
      <c r="Y8" s="445">
        <v>1986</v>
      </c>
      <c r="Z8" s="445">
        <v>1987</v>
      </c>
      <c r="AA8" s="445">
        <v>1988</v>
      </c>
      <c r="AB8" s="445">
        <v>1989</v>
      </c>
      <c r="AC8" s="445">
        <v>1990</v>
      </c>
      <c r="AD8" s="445">
        <v>1991</v>
      </c>
      <c r="AE8" s="445">
        <v>1992</v>
      </c>
      <c r="AF8" s="445">
        <v>1993</v>
      </c>
      <c r="AG8" s="445">
        <v>1994</v>
      </c>
      <c r="AH8" s="445">
        <v>1995</v>
      </c>
      <c r="AI8" s="445">
        <v>1996</v>
      </c>
      <c r="AJ8" s="445">
        <v>1997</v>
      </c>
      <c r="AK8" s="445">
        <v>1998</v>
      </c>
      <c r="AL8" s="445">
        <v>1999</v>
      </c>
      <c r="AM8" s="445">
        <v>2000</v>
      </c>
      <c r="AN8" s="445">
        <v>2001</v>
      </c>
      <c r="AO8" s="445">
        <v>2002</v>
      </c>
      <c r="AP8" s="445">
        <v>2003</v>
      </c>
      <c r="AQ8" s="445">
        <v>2004</v>
      </c>
      <c r="AR8" s="445">
        <v>2005</v>
      </c>
      <c r="AS8" s="445">
        <v>2006</v>
      </c>
      <c r="AT8" s="445">
        <v>2007</v>
      </c>
      <c r="AU8" s="445">
        <v>2008</v>
      </c>
      <c r="AV8" s="445">
        <v>2009</v>
      </c>
      <c r="AW8" s="445">
        <v>2010</v>
      </c>
      <c r="AX8" s="445">
        <v>2011</v>
      </c>
      <c r="AY8" s="445">
        <v>2012</v>
      </c>
      <c r="AZ8" s="445">
        <v>2013</v>
      </c>
      <c r="BA8" s="445">
        <v>2014</v>
      </c>
      <c r="BB8" s="445">
        <v>2015</v>
      </c>
      <c r="BC8" s="445">
        <v>2016</v>
      </c>
      <c r="BD8" s="445">
        <v>2017</v>
      </c>
      <c r="BE8" s="445">
        <v>2018</v>
      </c>
    </row>
    <row r="9" spans="3:57">
      <c r="C9">
        <v>1999</v>
      </c>
      <c r="D9">
        <v>0</v>
      </c>
      <c r="E9">
        <v>19.1843906</v>
      </c>
      <c r="J9" s="24">
        <v>0</v>
      </c>
      <c r="K9" s="279">
        <v>36.725000000000001</v>
      </c>
      <c r="L9" s="262">
        <v>27.95</v>
      </c>
      <c r="M9" s="262">
        <v>16.546800000000001</v>
      </c>
      <c r="N9" s="262">
        <v>26.861999999999998</v>
      </c>
      <c r="O9" s="262">
        <v>23.2623</v>
      </c>
      <c r="P9" s="262">
        <v>16.970300000000002</v>
      </c>
      <c r="Q9" s="262">
        <v>20.721299999999999</v>
      </c>
      <c r="R9" s="262">
        <v>37.674999999999997</v>
      </c>
      <c r="S9" s="262">
        <v>20.842500000000001</v>
      </c>
      <c r="T9" s="262">
        <v>19.5425</v>
      </c>
      <c r="U9" s="262">
        <v>27.497499999999999</v>
      </c>
      <c r="V9" s="262">
        <v>38.537500000000001</v>
      </c>
      <c r="W9" s="262">
        <v>33.365000000000002</v>
      </c>
      <c r="X9" s="262">
        <v>20.4175</v>
      </c>
      <c r="Y9" s="262">
        <v>40.3825</v>
      </c>
      <c r="Z9" s="262">
        <v>30.4925</v>
      </c>
      <c r="AA9" s="262">
        <v>27.072500000000002</v>
      </c>
      <c r="AB9" s="262">
        <v>18.09</v>
      </c>
      <c r="AC9" s="262">
        <v>26.4375</v>
      </c>
      <c r="AD9" s="262">
        <v>22.655000000000001</v>
      </c>
      <c r="AE9" s="262">
        <v>17.889900000000001</v>
      </c>
      <c r="AF9" s="262">
        <v>17.151800000000001</v>
      </c>
      <c r="AG9" s="262">
        <v>11.092700000000001</v>
      </c>
      <c r="AH9" s="262">
        <v>29.386299999999999</v>
      </c>
      <c r="AI9" s="262">
        <v>18.0137</v>
      </c>
      <c r="AJ9" s="262">
        <v>18.807700000000001</v>
      </c>
      <c r="AK9" s="262">
        <v>28.463799999999999</v>
      </c>
      <c r="AL9" s="444">
        <v>19.1843906</v>
      </c>
      <c r="AM9" s="444">
        <v>24.206640199999999</v>
      </c>
      <c r="AN9" s="444">
        <v>27.5221804</v>
      </c>
      <c r="AO9" s="444">
        <v>36.398688800000002</v>
      </c>
      <c r="AP9" s="444">
        <v>39.633955800000003</v>
      </c>
      <c r="AQ9" s="444">
        <v>20.040624999999999</v>
      </c>
      <c r="AR9" s="444">
        <v>23.916775000000001</v>
      </c>
      <c r="AS9" s="444">
        <v>34.4634754</v>
      </c>
      <c r="AT9" s="444">
        <v>38.729999999999997</v>
      </c>
      <c r="AU9" s="444">
        <v>42.282615700000001</v>
      </c>
      <c r="AV9" s="444">
        <v>23.14</v>
      </c>
      <c r="AW9" s="444">
        <v>13.0204874</v>
      </c>
      <c r="AX9" s="444">
        <v>27.515000000000001</v>
      </c>
      <c r="AY9" s="444">
        <v>27.074999999999999</v>
      </c>
      <c r="AZ9" s="444">
        <v>23.0102197</v>
      </c>
      <c r="BA9" s="444">
        <v>29.798127399999998</v>
      </c>
      <c r="BB9" s="444">
        <v>28.515000000000001</v>
      </c>
      <c r="BC9" s="444">
        <v>28.48</v>
      </c>
      <c r="BD9" s="444">
        <v>17.8</v>
      </c>
      <c r="BE9" s="444">
        <v>25.17</v>
      </c>
    </row>
    <row r="10" spans="3:57">
      <c r="C10">
        <v>1999</v>
      </c>
      <c r="D10">
        <v>20</v>
      </c>
      <c r="E10">
        <v>23.560070799999998</v>
      </c>
      <c r="J10" s="24">
        <v>20</v>
      </c>
      <c r="K10" s="262">
        <v>35.700000000000003</v>
      </c>
      <c r="L10" s="262">
        <v>27.557500000000001</v>
      </c>
      <c r="M10" s="262">
        <v>27.043500000000002</v>
      </c>
      <c r="N10" s="262">
        <v>34.878300000000003</v>
      </c>
      <c r="O10" s="262">
        <v>27.497299999999999</v>
      </c>
      <c r="P10" s="262">
        <v>26.861999999999998</v>
      </c>
      <c r="Q10" s="262">
        <v>26.287299999999998</v>
      </c>
      <c r="R10" s="262">
        <v>44.68</v>
      </c>
      <c r="S10" s="262">
        <v>28.405000000000001</v>
      </c>
      <c r="T10" s="262">
        <v>31.704999999999998</v>
      </c>
      <c r="U10" s="262">
        <v>36.057499999999997</v>
      </c>
      <c r="V10" s="262">
        <v>48.097499999999997</v>
      </c>
      <c r="W10" s="262">
        <v>43.712499999999999</v>
      </c>
      <c r="X10" s="262">
        <v>30.4925</v>
      </c>
      <c r="Y10" s="262">
        <v>42.44</v>
      </c>
      <c r="Z10" s="262">
        <v>37.055</v>
      </c>
      <c r="AA10" s="262">
        <v>40.957500000000003</v>
      </c>
      <c r="AB10" s="262">
        <v>34.727499999999999</v>
      </c>
      <c r="AC10" s="262">
        <v>41.832500000000003</v>
      </c>
      <c r="AD10" s="262">
        <v>27.195</v>
      </c>
      <c r="AE10" s="262">
        <v>27.7302</v>
      </c>
      <c r="AF10" s="262">
        <v>24.439</v>
      </c>
      <c r="AG10" s="262">
        <v>16.952100000000002</v>
      </c>
      <c r="AH10" s="262">
        <v>34.151899999999998</v>
      </c>
      <c r="AI10" s="262">
        <v>23.828900000000001</v>
      </c>
      <c r="AJ10" s="262">
        <v>28.098400000000002</v>
      </c>
      <c r="AK10" s="262">
        <v>32.726500000000001</v>
      </c>
      <c r="AL10" s="444">
        <v>23.560070799999998</v>
      </c>
      <c r="AM10" s="444">
        <v>32.9565634</v>
      </c>
      <c r="AN10" s="444">
        <v>22.608702399999999</v>
      </c>
      <c r="AO10" s="444">
        <v>46.799952099999999</v>
      </c>
      <c r="AP10" s="444">
        <v>54.712842999999999</v>
      </c>
      <c r="AQ10" s="444">
        <v>28.862004599999999</v>
      </c>
      <c r="AR10" s="444">
        <v>28.694932099999999</v>
      </c>
      <c r="AS10" s="444">
        <v>38.460653600000001</v>
      </c>
      <c r="AT10" s="444">
        <v>47.262500000000003</v>
      </c>
      <c r="AU10" s="444">
        <v>55.895833400000001</v>
      </c>
      <c r="AV10" s="444">
        <v>29.647500000000001</v>
      </c>
      <c r="AW10" s="444">
        <v>15.384088999999999</v>
      </c>
      <c r="AX10" s="444">
        <v>30.2925</v>
      </c>
      <c r="AY10" s="444">
        <v>35.155000000000001</v>
      </c>
      <c r="AZ10" s="444">
        <v>28.053913300000001</v>
      </c>
      <c r="BA10" s="444">
        <v>31.3245662</v>
      </c>
      <c r="BB10" s="444">
        <v>34.177500000000002</v>
      </c>
      <c r="BC10" s="444">
        <v>46.99</v>
      </c>
      <c r="BD10" s="444">
        <v>30.93</v>
      </c>
      <c r="BE10" s="444">
        <v>28.82</v>
      </c>
    </row>
    <row r="11" spans="3:57">
      <c r="C11">
        <v>1999</v>
      </c>
      <c r="D11">
        <v>40</v>
      </c>
      <c r="E11">
        <v>31.011738099999999</v>
      </c>
      <c r="J11" s="24">
        <v>40</v>
      </c>
      <c r="K11" s="262">
        <v>35.524999999999999</v>
      </c>
      <c r="L11" s="262">
        <v>25.377500000000001</v>
      </c>
      <c r="M11" s="262">
        <v>32.609499999999997</v>
      </c>
      <c r="N11" s="262">
        <v>39.718299999999999</v>
      </c>
      <c r="O11" s="262">
        <v>32.064999999999998</v>
      </c>
      <c r="P11" s="262">
        <v>28.1325</v>
      </c>
      <c r="Q11" s="262">
        <v>33.637999999999998</v>
      </c>
      <c r="R11" s="262">
        <v>35.807499999999997</v>
      </c>
      <c r="S11" s="262">
        <v>37.417499999999997</v>
      </c>
      <c r="T11" s="262">
        <v>32.277500000000003</v>
      </c>
      <c r="U11" s="262">
        <v>32.82</v>
      </c>
      <c r="V11" s="262">
        <v>51.545000000000002</v>
      </c>
      <c r="W11" s="262">
        <v>42.56</v>
      </c>
      <c r="X11" s="262">
        <v>34.305</v>
      </c>
      <c r="Y11" s="262">
        <v>43.077500000000001</v>
      </c>
      <c r="Z11" s="262">
        <v>41.112499999999997</v>
      </c>
      <c r="AA11" s="262">
        <v>47.975000000000001</v>
      </c>
      <c r="AB11" s="262">
        <v>37.51</v>
      </c>
      <c r="AC11" s="262">
        <v>48.46</v>
      </c>
      <c r="AD11" s="262">
        <v>28.1325</v>
      </c>
      <c r="AE11" s="262">
        <v>34.5304</v>
      </c>
      <c r="AF11" s="262">
        <v>31.6113</v>
      </c>
      <c r="AG11" s="262">
        <v>22.569500000000001</v>
      </c>
      <c r="AH11" s="262">
        <v>37.860799999999998</v>
      </c>
      <c r="AI11" s="262">
        <v>27.289200000000001</v>
      </c>
      <c r="AJ11" s="262">
        <v>29.164899999999999</v>
      </c>
      <c r="AK11" s="262">
        <v>41.185600000000001</v>
      </c>
      <c r="AL11" s="444">
        <v>31.011738099999999</v>
      </c>
      <c r="AM11" s="444">
        <v>36.154504899999999</v>
      </c>
      <c r="AN11" s="444">
        <v>27.468674799999999</v>
      </c>
      <c r="AO11" s="444">
        <v>48.093073199999999</v>
      </c>
      <c r="AP11" s="444">
        <v>67.785823199999996</v>
      </c>
      <c r="AQ11" s="444">
        <v>36.092492399999998</v>
      </c>
      <c r="AR11" s="444">
        <v>33.319544299999997</v>
      </c>
      <c r="AS11" s="444">
        <v>43.103391000000002</v>
      </c>
      <c r="AT11" s="444">
        <v>51.732500000000002</v>
      </c>
      <c r="AU11" s="444">
        <v>69.331917599999997</v>
      </c>
      <c r="AV11" s="444">
        <v>37.692500000000003</v>
      </c>
      <c r="AW11" s="444">
        <v>20.640467399999999</v>
      </c>
      <c r="AX11" s="444">
        <v>36.29</v>
      </c>
      <c r="AY11" s="444">
        <v>48.397500000000001</v>
      </c>
      <c r="AZ11" s="444">
        <v>35.5309423</v>
      </c>
      <c r="BA11" s="444">
        <v>27.846269299999999</v>
      </c>
      <c r="BB11" s="444">
        <v>32.770000000000003</v>
      </c>
      <c r="BC11" s="444">
        <v>48.65</v>
      </c>
      <c r="BD11" s="444">
        <v>42.13</v>
      </c>
      <c r="BE11" s="444">
        <v>30.75</v>
      </c>
    </row>
    <row r="12" spans="3:57">
      <c r="C12">
        <v>1999</v>
      </c>
      <c r="D12">
        <v>60</v>
      </c>
      <c r="E12">
        <v>37.082539400000002</v>
      </c>
      <c r="J12" s="24">
        <v>60</v>
      </c>
      <c r="K12" s="262">
        <v>35.225000000000001</v>
      </c>
      <c r="L12" s="262">
        <v>25.017499999999998</v>
      </c>
      <c r="M12" s="262">
        <v>30.310500000000001</v>
      </c>
      <c r="N12" s="262">
        <v>46.857300000000002</v>
      </c>
      <c r="O12" s="262">
        <v>40.111499999999999</v>
      </c>
      <c r="P12" s="262">
        <v>28.737500000000001</v>
      </c>
      <c r="Q12" s="262">
        <v>39.688000000000002</v>
      </c>
      <c r="R12" s="262">
        <v>38.357500000000002</v>
      </c>
      <c r="S12" s="262">
        <v>52.302500000000002</v>
      </c>
      <c r="T12" s="262">
        <v>34.905000000000001</v>
      </c>
      <c r="U12" s="262">
        <v>32.729999999999997</v>
      </c>
      <c r="V12" s="262">
        <v>51.0625</v>
      </c>
      <c r="W12" s="262">
        <v>44.6175</v>
      </c>
      <c r="X12" s="262">
        <v>34.664999999999999</v>
      </c>
      <c r="Y12" s="262">
        <v>44.467500000000001</v>
      </c>
      <c r="Z12" s="262">
        <v>42.652500000000003</v>
      </c>
      <c r="AA12" s="262">
        <v>57.292499999999997</v>
      </c>
      <c r="AB12" s="262">
        <v>39.534999999999997</v>
      </c>
      <c r="AC12" s="262">
        <v>49.274999999999999</v>
      </c>
      <c r="AD12" s="262">
        <v>28.98</v>
      </c>
      <c r="AE12" s="262">
        <v>38.242100000000001</v>
      </c>
      <c r="AF12" s="262">
        <v>37.047199999999997</v>
      </c>
      <c r="AG12" s="262">
        <v>33.002800000000001</v>
      </c>
      <c r="AH12" s="262">
        <v>41.355899999999998</v>
      </c>
      <c r="AI12" s="262">
        <v>26.554300000000001</v>
      </c>
      <c r="AJ12" s="262">
        <v>37.790999999999997</v>
      </c>
      <c r="AK12" s="262">
        <v>52.240400000000001</v>
      </c>
      <c r="AL12" s="444">
        <v>37.082539400000002</v>
      </c>
      <c r="AM12" s="444">
        <v>41.573239000000001</v>
      </c>
      <c r="AN12" s="444">
        <v>27.9365907</v>
      </c>
      <c r="AO12" s="444">
        <v>44.606480300000001</v>
      </c>
      <c r="AP12" s="444">
        <v>75.740281999999993</v>
      </c>
      <c r="AQ12" s="444">
        <v>53.767530499999999</v>
      </c>
      <c r="AR12" s="444">
        <v>38.118406299999997</v>
      </c>
      <c r="AS12" s="444">
        <v>33.828997100000002</v>
      </c>
      <c r="AT12" s="444">
        <v>46.542499999999997</v>
      </c>
      <c r="AU12" s="444">
        <v>81.781833599999999</v>
      </c>
      <c r="AV12" s="444">
        <v>43.51</v>
      </c>
      <c r="AW12" s="444">
        <v>23.463007099999999</v>
      </c>
      <c r="AX12" s="444">
        <v>35.262500000000003</v>
      </c>
      <c r="AY12" s="444">
        <v>55.384999999999998</v>
      </c>
      <c r="AZ12" s="444">
        <v>40.0566891</v>
      </c>
      <c r="BA12" s="444">
        <v>25.885349399999999</v>
      </c>
      <c r="BB12" s="444">
        <v>39.1325</v>
      </c>
      <c r="BC12" s="444">
        <v>64.97</v>
      </c>
      <c r="BD12" s="444">
        <v>61.08</v>
      </c>
      <c r="BE12" s="444">
        <v>28.09</v>
      </c>
    </row>
    <row r="13" spans="3:57">
      <c r="C13">
        <v>1999</v>
      </c>
      <c r="D13">
        <v>80</v>
      </c>
      <c r="E13">
        <v>47.479795299999999</v>
      </c>
      <c r="J13" s="24">
        <v>80</v>
      </c>
      <c r="K13" s="262">
        <v>35.424999999999997</v>
      </c>
      <c r="L13" s="262">
        <v>23.047499999999999</v>
      </c>
      <c r="M13" s="262">
        <v>29.645</v>
      </c>
      <c r="N13" s="262">
        <v>51.273800000000001</v>
      </c>
      <c r="O13" s="262">
        <v>44.588500000000003</v>
      </c>
      <c r="P13" s="262">
        <v>29.4938</v>
      </c>
      <c r="Q13" s="262">
        <v>44.346499999999999</v>
      </c>
      <c r="R13" s="262">
        <v>42.177500000000002</v>
      </c>
      <c r="S13" s="262">
        <v>60.712499999999999</v>
      </c>
      <c r="T13" s="262">
        <v>37.54</v>
      </c>
      <c r="U13" s="262">
        <v>29.737500000000001</v>
      </c>
      <c r="V13" s="262">
        <v>47.61</v>
      </c>
      <c r="W13" s="262">
        <v>42.227499999999999</v>
      </c>
      <c r="X13" s="262">
        <v>33.395000000000003</v>
      </c>
      <c r="Y13" s="262">
        <v>45.375</v>
      </c>
      <c r="Z13" s="262">
        <v>42.982500000000002</v>
      </c>
      <c r="AA13" s="262">
        <v>65.067499999999995</v>
      </c>
      <c r="AB13" s="262">
        <v>42.4375</v>
      </c>
      <c r="AC13" s="262">
        <v>48.28</v>
      </c>
      <c r="AD13" s="262">
        <v>27.83</v>
      </c>
      <c r="AE13" s="262">
        <v>41.6785</v>
      </c>
      <c r="AF13" s="262">
        <v>43.526699999999998</v>
      </c>
      <c r="AG13" s="262">
        <v>36.408900000000003</v>
      </c>
      <c r="AH13" s="262">
        <v>43.472799999999999</v>
      </c>
      <c r="AI13" s="262">
        <v>34.885899999999999</v>
      </c>
      <c r="AJ13" s="262">
        <v>44.127000000000002</v>
      </c>
      <c r="AK13" s="262">
        <v>53.455300000000001</v>
      </c>
      <c r="AL13" s="444">
        <v>47.479795299999999</v>
      </c>
      <c r="AM13" s="444">
        <v>47.880290199999997</v>
      </c>
      <c r="AN13" s="444">
        <v>25.700200800000001</v>
      </c>
      <c r="AO13" s="444">
        <v>42.549199899999998</v>
      </c>
      <c r="AP13" s="444">
        <v>89.228277399999996</v>
      </c>
      <c r="AQ13" s="444">
        <v>56.225343000000002</v>
      </c>
      <c r="AR13" s="444">
        <v>38.795962899999999</v>
      </c>
      <c r="AS13" s="444">
        <v>40.2958772</v>
      </c>
      <c r="AT13" s="444">
        <v>42.35</v>
      </c>
      <c r="AU13" s="444">
        <v>86.805154099999996</v>
      </c>
      <c r="AV13" s="444">
        <v>57.272500000000001</v>
      </c>
      <c r="AW13" s="444">
        <v>28.530276300000001</v>
      </c>
      <c r="AX13" s="444">
        <v>40.442500000000003</v>
      </c>
      <c r="AY13" s="444">
        <v>60.65</v>
      </c>
      <c r="AZ13" s="444">
        <v>38.100177600000002</v>
      </c>
      <c r="BA13" s="444">
        <v>27.2862735</v>
      </c>
      <c r="BB13" s="444">
        <v>43.24</v>
      </c>
      <c r="BC13" s="444">
        <v>75.23</v>
      </c>
      <c r="BD13" s="444">
        <v>71.34</v>
      </c>
      <c r="BE13" s="444">
        <v>30.28</v>
      </c>
    </row>
    <row r="14" spans="3:57">
      <c r="C14">
        <v>1999</v>
      </c>
      <c r="D14">
        <v>100</v>
      </c>
      <c r="E14">
        <v>54.026965199999999</v>
      </c>
      <c r="J14" s="24">
        <v>100</v>
      </c>
      <c r="K14" s="262">
        <v>37.424999999999997</v>
      </c>
      <c r="L14" s="262">
        <v>21.84</v>
      </c>
      <c r="M14" s="262">
        <v>27.799800000000001</v>
      </c>
      <c r="N14" s="262">
        <v>50.547800000000002</v>
      </c>
      <c r="O14" s="262">
        <v>46.7363</v>
      </c>
      <c r="P14" s="262">
        <v>28.828299999999999</v>
      </c>
      <c r="Q14" s="262">
        <v>38.568800000000003</v>
      </c>
      <c r="R14" s="262">
        <v>39.582500000000003</v>
      </c>
      <c r="S14" s="262">
        <v>55.297499999999999</v>
      </c>
      <c r="T14" s="262">
        <v>38.782499999999999</v>
      </c>
      <c r="U14" s="262">
        <v>27.8</v>
      </c>
      <c r="V14" s="262">
        <v>37.417499999999997</v>
      </c>
      <c r="W14" s="262">
        <v>40.35</v>
      </c>
      <c r="X14" s="262">
        <v>30.22</v>
      </c>
      <c r="Y14" s="262">
        <v>46.01</v>
      </c>
      <c r="Z14" s="262">
        <v>41.502499999999998</v>
      </c>
      <c r="AA14" s="262">
        <v>63.16</v>
      </c>
      <c r="AB14" s="262">
        <v>40.322499999999998</v>
      </c>
      <c r="AC14" s="262">
        <v>43.862499999999997</v>
      </c>
      <c r="AD14" s="262">
        <v>29.49</v>
      </c>
      <c r="AE14" s="262">
        <v>38.747199999999999</v>
      </c>
      <c r="AF14" s="262">
        <v>36.318199999999997</v>
      </c>
      <c r="AG14" s="262">
        <v>45.314500000000002</v>
      </c>
      <c r="AH14" s="262">
        <v>45.956299999999999</v>
      </c>
      <c r="AI14" s="262">
        <v>38.762900000000002</v>
      </c>
      <c r="AJ14" s="262">
        <v>53.1676</v>
      </c>
      <c r="AK14" s="262">
        <v>56.251800000000003</v>
      </c>
      <c r="AL14" s="444">
        <v>54.026965199999999</v>
      </c>
      <c r="AM14" s="444">
        <v>39.396862200000001</v>
      </c>
      <c r="AN14" s="444">
        <v>21.164360899999998</v>
      </c>
      <c r="AO14" s="444">
        <v>43.915607199999997</v>
      </c>
      <c r="AP14" s="444">
        <v>88.329077699999999</v>
      </c>
      <c r="AQ14" s="444">
        <v>60.7</v>
      </c>
      <c r="AR14" s="444">
        <v>42.7795463</v>
      </c>
      <c r="AS14" s="444">
        <v>40.700000000000003</v>
      </c>
      <c r="AT14" s="444">
        <v>50.3</v>
      </c>
      <c r="AU14" s="444">
        <v>88.32</v>
      </c>
      <c r="AV14" s="444">
        <v>73.034999999999997</v>
      </c>
      <c r="AW14" s="444">
        <v>31.33</v>
      </c>
      <c r="AX14" s="444">
        <v>44.69</v>
      </c>
      <c r="AY14" s="444">
        <v>61.23</v>
      </c>
      <c r="AZ14" s="444">
        <v>39.880000000000003</v>
      </c>
      <c r="BA14" s="444">
        <v>28.23</v>
      </c>
      <c r="BB14" s="444">
        <v>40.090000000000003</v>
      </c>
      <c r="BC14" s="444">
        <v>78.819999999999993</v>
      </c>
      <c r="BD14" s="444">
        <v>79.709999999999994</v>
      </c>
      <c r="BE14" s="444">
        <v>30.97</v>
      </c>
    </row>
    <row r="15" spans="3:57">
      <c r="C15">
        <v>2000</v>
      </c>
      <c r="D15">
        <v>0</v>
      </c>
      <c r="E15">
        <v>24.206640199999999</v>
      </c>
      <c r="I15" s="311" t="s">
        <v>894</v>
      </c>
      <c r="J15" s="287" t="s">
        <v>893</v>
      </c>
      <c r="K15" s="289">
        <f>MAX(K9:K14)-MIN(K9:K14)</f>
        <v>2.1999999999999957</v>
      </c>
      <c r="L15" s="289">
        <f t="shared" ref="L15:BE15" si="0">MAX(L9:L14)-MIN(L9:L14)</f>
        <v>6.1099999999999994</v>
      </c>
      <c r="M15" s="289">
        <f t="shared" si="0"/>
        <v>16.062699999999996</v>
      </c>
      <c r="N15" s="289">
        <f t="shared" si="0"/>
        <v>24.411800000000003</v>
      </c>
      <c r="O15" s="289">
        <f t="shared" si="0"/>
        <v>23.474</v>
      </c>
      <c r="P15" s="289">
        <f t="shared" si="0"/>
        <v>12.523499999999999</v>
      </c>
      <c r="Q15" s="289">
        <f t="shared" si="0"/>
        <v>23.6252</v>
      </c>
      <c r="R15" s="289">
        <f t="shared" si="0"/>
        <v>8.8725000000000023</v>
      </c>
      <c r="S15" s="289">
        <f t="shared" si="0"/>
        <v>39.869999999999997</v>
      </c>
      <c r="T15" s="289">
        <f t="shared" si="0"/>
        <v>19.239999999999998</v>
      </c>
      <c r="U15" s="289">
        <f t="shared" si="0"/>
        <v>8.5599999999999987</v>
      </c>
      <c r="V15" s="289">
        <f t="shared" si="0"/>
        <v>14.127500000000005</v>
      </c>
      <c r="W15" s="289">
        <f t="shared" si="0"/>
        <v>11.252499999999998</v>
      </c>
      <c r="X15" s="289">
        <f t="shared" si="0"/>
        <v>14.247499999999999</v>
      </c>
      <c r="Y15" s="289">
        <f t="shared" si="0"/>
        <v>5.6274999999999977</v>
      </c>
      <c r="Z15" s="289">
        <f t="shared" si="0"/>
        <v>12.490000000000002</v>
      </c>
      <c r="AA15" s="289">
        <f t="shared" si="0"/>
        <v>37.99499999999999</v>
      </c>
      <c r="AB15" s="289">
        <f t="shared" si="0"/>
        <v>24.3475</v>
      </c>
      <c r="AC15" s="289">
        <f t="shared" si="0"/>
        <v>22.837499999999999</v>
      </c>
      <c r="AD15" s="289">
        <f t="shared" si="0"/>
        <v>6.8349999999999973</v>
      </c>
      <c r="AE15" s="289">
        <f t="shared" si="0"/>
        <v>23.788599999999999</v>
      </c>
      <c r="AF15" s="289">
        <f t="shared" si="0"/>
        <v>26.374899999999997</v>
      </c>
      <c r="AG15" s="289">
        <f t="shared" si="0"/>
        <v>34.221800000000002</v>
      </c>
      <c r="AH15" s="289">
        <f t="shared" si="0"/>
        <v>16.57</v>
      </c>
      <c r="AI15" s="289">
        <f t="shared" si="0"/>
        <v>20.749200000000002</v>
      </c>
      <c r="AJ15" s="289">
        <f t="shared" si="0"/>
        <v>34.359899999999996</v>
      </c>
      <c r="AK15" s="289">
        <f t="shared" si="0"/>
        <v>27.788000000000004</v>
      </c>
      <c r="AL15" s="289">
        <f t="shared" si="0"/>
        <v>34.842574599999999</v>
      </c>
      <c r="AM15" s="289">
        <f t="shared" si="0"/>
        <v>23.673649999999999</v>
      </c>
      <c r="AN15" s="289">
        <f t="shared" si="0"/>
        <v>6.7722298000000016</v>
      </c>
      <c r="AO15" s="289">
        <f t="shared" si="0"/>
        <v>11.694384399999997</v>
      </c>
      <c r="AP15" s="289">
        <f t="shared" si="0"/>
        <v>49.594321599999994</v>
      </c>
      <c r="AQ15" s="289">
        <f t="shared" si="0"/>
        <v>40.659375000000004</v>
      </c>
      <c r="AR15" s="289">
        <f t="shared" si="0"/>
        <v>18.862771299999999</v>
      </c>
      <c r="AS15" s="289">
        <f t="shared" si="0"/>
        <v>9.2743938999999997</v>
      </c>
      <c r="AT15" s="289">
        <f t="shared" si="0"/>
        <v>13.002500000000005</v>
      </c>
      <c r="AU15" s="289">
        <f t="shared" si="0"/>
        <v>46.037384299999992</v>
      </c>
      <c r="AV15" s="289">
        <f t="shared" si="0"/>
        <v>49.894999999999996</v>
      </c>
      <c r="AW15" s="289">
        <f t="shared" si="0"/>
        <v>18.309512599999998</v>
      </c>
      <c r="AX15" s="289">
        <f t="shared" si="0"/>
        <v>17.174999999999997</v>
      </c>
      <c r="AY15" s="289">
        <f t="shared" si="0"/>
        <v>34.155000000000001</v>
      </c>
      <c r="AZ15" s="289">
        <f t="shared" si="0"/>
        <v>17.046469399999999</v>
      </c>
      <c r="BA15" s="289">
        <f t="shared" si="0"/>
        <v>5.4392168000000005</v>
      </c>
      <c r="BB15" s="289">
        <f t="shared" si="0"/>
        <v>14.725000000000001</v>
      </c>
      <c r="BC15" s="289">
        <f t="shared" si="0"/>
        <v>50.339999999999989</v>
      </c>
      <c r="BD15" s="289">
        <f t="shared" si="0"/>
        <v>61.91</v>
      </c>
      <c r="BE15" s="289">
        <f t="shared" si="0"/>
        <v>5.7999999999999972</v>
      </c>
    </row>
    <row r="16" spans="3:57">
      <c r="C16">
        <v>2000</v>
      </c>
      <c r="D16">
        <v>20</v>
      </c>
      <c r="E16">
        <v>32.9565634</v>
      </c>
      <c r="I16" s="227">
        <f>AVERAGE(K15:BE15)</f>
        <v>22.292997525531909</v>
      </c>
      <c r="J16" s="129" t="s">
        <v>257</v>
      </c>
      <c r="K16">
        <f>MIN(K15:BE15)</f>
        <v>2.1999999999999957</v>
      </c>
      <c r="AK16" s="262"/>
    </row>
    <row r="17" spans="3:60">
      <c r="C17">
        <v>2000</v>
      </c>
      <c r="D17">
        <v>40</v>
      </c>
      <c r="E17">
        <v>36.154504899999999</v>
      </c>
      <c r="J17" s="129" t="s">
        <v>258</v>
      </c>
      <c r="K17">
        <f>MAX(K15:BE15)</f>
        <v>61.91</v>
      </c>
      <c r="AK17" s="262"/>
    </row>
    <row r="18" spans="3:60" ht="13.5" thickBot="1">
      <c r="C18">
        <v>2000</v>
      </c>
      <c r="D18">
        <v>60</v>
      </c>
      <c r="E18">
        <v>41.573239000000001</v>
      </c>
      <c r="I18" s="6" t="s">
        <v>842</v>
      </c>
      <c r="K18">
        <v>0</v>
      </c>
      <c r="L18">
        <v>0</v>
      </c>
      <c r="M18">
        <v>40</v>
      </c>
      <c r="N18">
        <v>80</v>
      </c>
      <c r="O18">
        <v>100</v>
      </c>
      <c r="P18">
        <v>60</v>
      </c>
      <c r="Q18">
        <v>80</v>
      </c>
      <c r="R18">
        <v>20</v>
      </c>
      <c r="S18">
        <v>80</v>
      </c>
      <c r="T18">
        <v>80</v>
      </c>
      <c r="U18">
        <v>20</v>
      </c>
      <c r="V18">
        <v>40</v>
      </c>
      <c r="W18">
        <v>20</v>
      </c>
      <c r="X18">
        <v>40</v>
      </c>
      <c r="Y18">
        <v>40</v>
      </c>
      <c r="Z18">
        <v>60</v>
      </c>
      <c r="AA18">
        <v>80</v>
      </c>
      <c r="AB18">
        <v>80</v>
      </c>
      <c r="AC18">
        <v>60</v>
      </c>
      <c r="AD18">
        <v>40</v>
      </c>
      <c r="AE18">
        <v>80</v>
      </c>
      <c r="AF18">
        <v>80</v>
      </c>
      <c r="AG18">
        <v>100</v>
      </c>
      <c r="AH18">
        <v>100</v>
      </c>
      <c r="AI18">
        <v>100</v>
      </c>
      <c r="AJ18">
        <v>100</v>
      </c>
      <c r="AK18" s="262">
        <v>100</v>
      </c>
      <c r="AL18">
        <v>80</v>
      </c>
      <c r="AM18">
        <v>80</v>
      </c>
      <c r="AN18">
        <v>0</v>
      </c>
      <c r="AO18">
        <v>20</v>
      </c>
      <c r="AP18">
        <v>80</v>
      </c>
      <c r="AQ18">
        <v>60</v>
      </c>
      <c r="AR18">
        <v>60</v>
      </c>
      <c r="AS18">
        <v>40</v>
      </c>
      <c r="AT18">
        <v>40</v>
      </c>
      <c r="AU18">
        <v>80</v>
      </c>
      <c r="AV18">
        <v>100</v>
      </c>
      <c r="AW18">
        <v>80</v>
      </c>
      <c r="AX18">
        <v>100</v>
      </c>
      <c r="AY18">
        <v>80</v>
      </c>
      <c r="AZ18">
        <v>60</v>
      </c>
      <c r="BA18">
        <v>20</v>
      </c>
      <c r="BB18">
        <v>80</v>
      </c>
      <c r="BC18">
        <v>80</v>
      </c>
      <c r="BD18">
        <v>100</v>
      </c>
      <c r="BE18">
        <v>20</v>
      </c>
    </row>
    <row r="19" spans="3:60">
      <c r="C19">
        <v>2000</v>
      </c>
      <c r="D19">
        <v>80</v>
      </c>
      <c r="E19">
        <v>47.880290199999997</v>
      </c>
      <c r="I19" s="6" t="s">
        <v>843</v>
      </c>
      <c r="K19" s="279">
        <v>36.725000000000001</v>
      </c>
      <c r="L19" s="262">
        <v>27.95</v>
      </c>
      <c r="M19" s="262">
        <v>32.609499999999997</v>
      </c>
      <c r="N19" s="262">
        <v>51.273800000000001</v>
      </c>
      <c r="O19" s="262">
        <v>46.7363</v>
      </c>
      <c r="P19" s="262">
        <v>28.737500000000001</v>
      </c>
      <c r="Q19" s="262">
        <v>44.346499999999999</v>
      </c>
      <c r="R19" s="262">
        <v>44.68</v>
      </c>
      <c r="S19" s="262">
        <v>60.712499999999999</v>
      </c>
      <c r="T19" s="262">
        <v>37.54</v>
      </c>
      <c r="U19" s="262">
        <v>36.057499999999997</v>
      </c>
      <c r="V19" s="262">
        <v>51.545000000000002</v>
      </c>
      <c r="W19" s="262">
        <v>43.712499999999999</v>
      </c>
      <c r="X19" s="262">
        <v>34.305</v>
      </c>
      <c r="Y19" s="262">
        <v>43.077500000000001</v>
      </c>
      <c r="Z19" s="262">
        <v>42.652500000000003</v>
      </c>
      <c r="AA19" s="262">
        <v>65.067499999999995</v>
      </c>
      <c r="AB19" s="262">
        <v>42.4375</v>
      </c>
      <c r="AC19" s="262">
        <v>49.274999999999999</v>
      </c>
      <c r="AD19" s="262">
        <v>28.1325</v>
      </c>
      <c r="AE19" s="262">
        <v>41.6785</v>
      </c>
      <c r="AF19" s="262">
        <v>43.526699999999998</v>
      </c>
      <c r="AG19" s="262">
        <v>45.314500000000002</v>
      </c>
      <c r="AH19" s="262">
        <v>45.956299999999999</v>
      </c>
      <c r="AI19" s="262">
        <v>38.762900000000002</v>
      </c>
      <c r="AJ19" s="262">
        <v>53.1676</v>
      </c>
      <c r="AK19" s="262">
        <v>56.251800000000003</v>
      </c>
      <c r="AL19" s="444">
        <v>47.479795299999999</v>
      </c>
      <c r="AM19" s="444">
        <v>47.880290199999997</v>
      </c>
      <c r="AN19" s="444">
        <v>27.5221804</v>
      </c>
      <c r="AO19" s="444">
        <v>48.093073199999999</v>
      </c>
      <c r="AP19" s="444">
        <v>89.228277399999996</v>
      </c>
      <c r="AQ19" s="444">
        <v>53.767530499999999</v>
      </c>
      <c r="AR19" s="444">
        <v>38.118406299999997</v>
      </c>
      <c r="AS19" s="444">
        <v>43.103391000000002</v>
      </c>
      <c r="AT19" s="444">
        <v>51.73</v>
      </c>
      <c r="AU19" s="444">
        <v>86.81</v>
      </c>
      <c r="AV19" s="444">
        <v>73.034999999999997</v>
      </c>
      <c r="AW19" s="444">
        <v>28.530276300000001</v>
      </c>
      <c r="AX19" s="444">
        <v>44.69</v>
      </c>
      <c r="AY19" s="444">
        <v>60.65</v>
      </c>
      <c r="AZ19" s="444">
        <v>40.0566891</v>
      </c>
      <c r="BA19" s="444">
        <v>31.3245662</v>
      </c>
      <c r="BB19" s="444">
        <v>43.24</v>
      </c>
      <c r="BC19" s="444">
        <v>75.23</v>
      </c>
      <c r="BD19" s="444">
        <v>79.709999999999994</v>
      </c>
      <c r="BE19" s="444">
        <v>30.75</v>
      </c>
    </row>
    <row r="20" spans="3:60">
      <c r="C20">
        <v>2000</v>
      </c>
      <c r="D20">
        <v>100</v>
      </c>
      <c r="E20">
        <v>39.396862200000001</v>
      </c>
      <c r="I20" s="6" t="s">
        <v>844</v>
      </c>
      <c r="AK20" s="262"/>
      <c r="AL20">
        <v>47.3</v>
      </c>
      <c r="AM20">
        <v>38.700000000000003</v>
      </c>
      <c r="AN20">
        <v>0</v>
      </c>
      <c r="AO20">
        <v>0</v>
      </c>
      <c r="AP20">
        <v>29.6</v>
      </c>
      <c r="AQ20">
        <v>0</v>
      </c>
      <c r="AR20">
        <v>27.5</v>
      </c>
      <c r="AS20">
        <v>0</v>
      </c>
      <c r="AT20">
        <v>16.7</v>
      </c>
      <c r="AU20">
        <v>91.5</v>
      </c>
      <c r="AV20">
        <v>72.599999999999994</v>
      </c>
      <c r="AW20">
        <v>83.6</v>
      </c>
      <c r="AX20">
        <v>74.599999999999994</v>
      </c>
      <c r="AY20">
        <v>36.9</v>
      </c>
      <c r="AZ20">
        <v>0</v>
      </c>
      <c r="BA20">
        <v>0</v>
      </c>
      <c r="BB20">
        <v>16.100000000000001</v>
      </c>
      <c r="BC20">
        <v>45.3</v>
      </c>
      <c r="BD20">
        <v>24.2</v>
      </c>
      <c r="BE20">
        <v>0</v>
      </c>
    </row>
    <row r="21" spans="3:60">
      <c r="C21">
        <v>2001</v>
      </c>
      <c r="D21">
        <v>0</v>
      </c>
      <c r="E21">
        <v>27.5221804</v>
      </c>
      <c r="I21" s="6" t="s">
        <v>845</v>
      </c>
      <c r="AL21" s="444">
        <v>34.412729999999996</v>
      </c>
      <c r="AM21" s="444">
        <v>34.99174</v>
      </c>
      <c r="AN21" s="444">
        <v>26.95</v>
      </c>
      <c r="AO21" s="444">
        <v>42.201999999999998</v>
      </c>
      <c r="AP21" s="444">
        <v>58.893160000000002</v>
      </c>
      <c r="AQ21" s="444">
        <v>20.96</v>
      </c>
      <c r="AR21" s="444">
        <v>30.111750000000001</v>
      </c>
      <c r="AS21" s="444">
        <v>36.517000000000003</v>
      </c>
      <c r="AT21" s="444">
        <v>44.349140000000006</v>
      </c>
      <c r="AU21" s="444">
        <v>90.619650000000007</v>
      </c>
      <c r="AV21" s="444">
        <v>49.3</v>
      </c>
      <c r="AW21" s="444">
        <v>28.488320000000002</v>
      </c>
      <c r="AX21" s="444">
        <v>39.799620000000004</v>
      </c>
      <c r="AY21" s="444">
        <v>43.222079999999998</v>
      </c>
      <c r="AZ21" s="444">
        <v>25.603999999999999</v>
      </c>
      <c r="BA21" s="444">
        <v>29.960999999999999</v>
      </c>
      <c r="BB21" s="444">
        <v>31.892659999999999</v>
      </c>
      <c r="BC21" s="444">
        <v>54.82067</v>
      </c>
      <c r="BD21" s="444">
        <v>33.923499999999997</v>
      </c>
      <c r="BE21" s="444">
        <v>26.818999999999999</v>
      </c>
    </row>
    <row r="22" spans="3:60">
      <c r="C22">
        <v>2001</v>
      </c>
      <c r="D22">
        <v>20</v>
      </c>
      <c r="E22">
        <v>22.608702399999999</v>
      </c>
      <c r="I22" s="6"/>
    </row>
    <row r="23" spans="3:60">
      <c r="C23">
        <v>2001</v>
      </c>
      <c r="D23">
        <v>40</v>
      </c>
      <c r="E23">
        <v>27.468674799999999</v>
      </c>
    </row>
    <row r="24" spans="3:60">
      <c r="C24">
        <v>2001</v>
      </c>
      <c r="D24">
        <v>60</v>
      </c>
      <c r="E24">
        <v>27.9365907</v>
      </c>
      <c r="K24" s="445">
        <v>1971</v>
      </c>
      <c r="L24" s="445">
        <v>1972</v>
      </c>
      <c r="M24" s="445">
        <v>1974</v>
      </c>
      <c r="N24" s="445">
        <v>1975</v>
      </c>
      <c r="O24" s="445">
        <v>1976</v>
      </c>
      <c r="P24" s="445">
        <v>1977</v>
      </c>
      <c r="Q24" s="445">
        <v>1978</v>
      </c>
      <c r="R24" s="445">
        <v>1979</v>
      </c>
      <c r="S24" s="445">
        <v>1980</v>
      </c>
      <c r="T24" s="445">
        <v>1981</v>
      </c>
      <c r="U24" s="445">
        <v>1982</v>
      </c>
      <c r="V24" s="445">
        <v>1983</v>
      </c>
      <c r="W24" s="445">
        <v>1984</v>
      </c>
      <c r="X24" s="445">
        <v>1985</v>
      </c>
      <c r="Y24" s="445">
        <v>1986</v>
      </c>
      <c r="Z24" s="445">
        <v>1987</v>
      </c>
      <c r="AA24" s="445">
        <v>1988</v>
      </c>
      <c r="AB24" s="445">
        <v>1989</v>
      </c>
      <c r="AC24" s="445">
        <v>1990</v>
      </c>
      <c r="AD24" s="445">
        <v>1991</v>
      </c>
      <c r="AE24" s="445">
        <v>1992</v>
      </c>
      <c r="AF24" s="445">
        <v>1993</v>
      </c>
      <c r="AG24" s="445">
        <v>1994</v>
      </c>
      <c r="AH24" s="445">
        <v>1995</v>
      </c>
      <c r="AI24" s="445">
        <v>1996</v>
      </c>
      <c r="AJ24" s="445">
        <v>1997</v>
      </c>
      <c r="AK24" s="445">
        <v>1998</v>
      </c>
      <c r="AL24" s="445">
        <v>1999</v>
      </c>
      <c r="AM24" s="445">
        <v>2000</v>
      </c>
      <c r="AN24" s="445">
        <v>2001</v>
      </c>
      <c r="AO24" s="445">
        <v>2002</v>
      </c>
      <c r="AP24" s="445">
        <v>2003</v>
      </c>
      <c r="AQ24" s="445">
        <v>2004</v>
      </c>
      <c r="AR24" s="445">
        <v>2005</v>
      </c>
      <c r="AS24" s="445">
        <v>2006</v>
      </c>
      <c r="AT24" s="445">
        <v>2007</v>
      </c>
      <c r="AU24" s="445">
        <v>2008</v>
      </c>
      <c r="AV24" s="445">
        <v>2009</v>
      </c>
      <c r="AW24" s="445">
        <v>2010</v>
      </c>
      <c r="AX24" s="445">
        <v>2011</v>
      </c>
      <c r="AY24" s="445">
        <v>2012</v>
      </c>
      <c r="AZ24" s="445">
        <v>2013</v>
      </c>
      <c r="BA24" s="445">
        <v>2014</v>
      </c>
      <c r="BB24" s="445">
        <v>2015</v>
      </c>
      <c r="BC24" s="445">
        <v>2016</v>
      </c>
      <c r="BD24" s="445">
        <v>2017</v>
      </c>
      <c r="BE24" s="445">
        <v>2018</v>
      </c>
      <c r="BF24" s="479" t="s">
        <v>70</v>
      </c>
      <c r="BG24" s="479" t="s">
        <v>868</v>
      </c>
      <c r="BH24" s="479" t="s">
        <v>338</v>
      </c>
    </row>
    <row r="25" spans="3:60">
      <c r="C25">
        <v>2001</v>
      </c>
      <c r="D25">
        <v>80</v>
      </c>
      <c r="E25">
        <v>25.700200800000001</v>
      </c>
      <c r="I25" s="6" t="s">
        <v>846</v>
      </c>
      <c r="K25" s="444">
        <f t="shared" ref="K25:BE25" si="1">(K19*$J$3)-(K18*$J$4)</f>
        <v>201.98750000000001</v>
      </c>
      <c r="L25" s="444">
        <f t="shared" si="1"/>
        <v>153.72499999999999</v>
      </c>
      <c r="M25" s="444">
        <f t="shared" si="1"/>
        <v>159.35224999999997</v>
      </c>
      <c r="N25" s="444">
        <f t="shared" si="1"/>
        <v>242.0059</v>
      </c>
      <c r="O25" s="444">
        <f t="shared" si="1"/>
        <v>207.04964999999999</v>
      </c>
      <c r="P25" s="444">
        <f t="shared" si="1"/>
        <v>128.05625000000001</v>
      </c>
      <c r="Q25" s="444">
        <f t="shared" si="1"/>
        <v>203.90574999999998</v>
      </c>
      <c r="R25" s="444">
        <f t="shared" si="1"/>
        <v>235.74</v>
      </c>
      <c r="S25" s="444">
        <f t="shared" si="1"/>
        <v>293.91874999999999</v>
      </c>
      <c r="T25" s="444">
        <f t="shared" si="1"/>
        <v>166.47</v>
      </c>
      <c r="U25" s="444">
        <f t="shared" si="1"/>
        <v>188.31625</v>
      </c>
      <c r="V25" s="444">
        <f t="shared" si="1"/>
        <v>263.4975</v>
      </c>
      <c r="W25" s="444">
        <f t="shared" si="1"/>
        <v>230.41874999999999</v>
      </c>
      <c r="X25" s="444">
        <f t="shared" si="1"/>
        <v>168.67750000000001</v>
      </c>
      <c r="Y25" s="444">
        <f t="shared" si="1"/>
        <v>216.92625000000001</v>
      </c>
      <c r="Z25" s="444">
        <f t="shared" si="1"/>
        <v>204.58875</v>
      </c>
      <c r="AA25" s="444">
        <f t="shared" si="1"/>
        <v>317.87124999999997</v>
      </c>
      <c r="AB25" s="444">
        <f t="shared" si="1"/>
        <v>193.40625</v>
      </c>
      <c r="AC25" s="444">
        <f t="shared" si="1"/>
        <v>241.01249999999999</v>
      </c>
      <c r="AD25" s="444">
        <f t="shared" si="1"/>
        <v>134.72874999999999</v>
      </c>
      <c r="AE25" s="444">
        <f t="shared" si="1"/>
        <v>189.23175000000001</v>
      </c>
      <c r="AF25" s="444">
        <f t="shared" si="1"/>
        <v>199.39685</v>
      </c>
      <c r="AG25" s="444">
        <f t="shared" si="1"/>
        <v>199.22975000000002</v>
      </c>
      <c r="AH25" s="444">
        <f t="shared" si="1"/>
        <v>202.75964999999999</v>
      </c>
      <c r="AI25" s="444">
        <f t="shared" si="1"/>
        <v>163.19595000000001</v>
      </c>
      <c r="AJ25" s="444">
        <f t="shared" si="1"/>
        <v>242.42180000000002</v>
      </c>
      <c r="AK25" s="444">
        <f t="shared" si="1"/>
        <v>259.38490000000002</v>
      </c>
      <c r="AL25" s="444">
        <f t="shared" si="1"/>
        <v>221.13887414999999</v>
      </c>
      <c r="AM25" s="444">
        <f t="shared" si="1"/>
        <v>223.3415961</v>
      </c>
      <c r="AN25" s="444">
        <f t="shared" si="1"/>
        <v>151.37199219999999</v>
      </c>
      <c r="AO25" s="444">
        <f t="shared" si="1"/>
        <v>254.51190259999998</v>
      </c>
      <c r="AP25" s="444">
        <f t="shared" si="1"/>
        <v>450.75552569999996</v>
      </c>
      <c r="AQ25" s="444">
        <f t="shared" si="1"/>
        <v>265.72141775</v>
      </c>
      <c r="AR25" s="444">
        <f t="shared" si="1"/>
        <v>179.65123464999999</v>
      </c>
      <c r="AS25" s="444">
        <f t="shared" si="1"/>
        <v>217.06865050000002</v>
      </c>
      <c r="AT25" s="444">
        <f t="shared" si="1"/>
        <v>264.51499999999999</v>
      </c>
      <c r="AU25" s="444">
        <f t="shared" si="1"/>
        <v>437.45500000000004</v>
      </c>
      <c r="AV25" s="444">
        <f t="shared" si="1"/>
        <v>351.6925</v>
      </c>
      <c r="AW25" s="444">
        <f t="shared" si="1"/>
        <v>116.91651965</v>
      </c>
      <c r="AX25" s="444">
        <f t="shared" si="1"/>
        <v>195.79499999999999</v>
      </c>
      <c r="AY25" s="444">
        <f t="shared" si="1"/>
        <v>293.57499999999999</v>
      </c>
      <c r="AZ25" s="444">
        <f t="shared" si="1"/>
        <v>190.31179005000001</v>
      </c>
      <c r="BA25" s="444">
        <f t="shared" si="1"/>
        <v>162.28511409999999</v>
      </c>
      <c r="BB25" s="444">
        <f t="shared" si="1"/>
        <v>197.82000000000002</v>
      </c>
      <c r="BC25" s="444">
        <f t="shared" si="1"/>
        <v>373.76500000000004</v>
      </c>
      <c r="BD25" s="444">
        <f t="shared" si="1"/>
        <v>388.40499999999997</v>
      </c>
      <c r="BE25" s="444">
        <f t="shared" si="1"/>
        <v>159.125</v>
      </c>
      <c r="BF25" s="478">
        <f>AVERAGE(K25:BE25)</f>
        <v>227.71271420106387</v>
      </c>
      <c r="BG25" s="444">
        <f>STDEV(K25:BE25)</f>
        <v>75.375091019518365</v>
      </c>
      <c r="BH25" s="480">
        <f>(BG25/BF25)*100</f>
        <v>33.100958496750557</v>
      </c>
    </row>
    <row r="26" spans="3:60">
      <c r="C26">
        <v>2001</v>
      </c>
      <c r="D26">
        <v>100</v>
      </c>
      <c r="E26">
        <v>21.164360899999998</v>
      </c>
      <c r="I26" s="6" t="s">
        <v>848</v>
      </c>
      <c r="K26" s="444"/>
      <c r="L26" s="444"/>
      <c r="M26" s="444"/>
      <c r="N26" s="444"/>
      <c r="O26" s="444"/>
      <c r="P26" s="444"/>
      <c r="Q26" s="444"/>
      <c r="R26" s="444"/>
      <c r="S26" s="444"/>
      <c r="T26" s="444"/>
      <c r="U26" s="444"/>
      <c r="V26" s="444"/>
      <c r="W26" s="444"/>
      <c r="X26" s="444"/>
      <c r="Y26" s="444"/>
      <c r="Z26" s="444"/>
      <c r="AA26" s="444"/>
      <c r="AB26" s="444"/>
      <c r="AC26" s="444"/>
      <c r="AD26" s="444"/>
      <c r="AE26" s="444"/>
      <c r="AF26" s="444"/>
      <c r="AG26" s="444"/>
      <c r="AH26" s="444"/>
      <c r="AI26" s="444"/>
      <c r="AJ26" s="444"/>
      <c r="AK26" s="444"/>
      <c r="AL26" s="444">
        <f t="shared" ref="AL26:BE26" si="2">AL21*$J$3-AL20*$J$4</f>
        <v>165.62001499999997</v>
      </c>
      <c r="AM26" s="444">
        <f t="shared" si="2"/>
        <v>173.10457</v>
      </c>
      <c r="AN26" s="444">
        <f t="shared" si="2"/>
        <v>148.22499999999999</v>
      </c>
      <c r="AO26" s="444">
        <f t="shared" si="2"/>
        <v>232.11099999999999</v>
      </c>
      <c r="AP26" s="444">
        <f t="shared" si="2"/>
        <v>309.11237999999997</v>
      </c>
      <c r="AQ26" s="444">
        <f t="shared" si="2"/>
        <v>115.28</v>
      </c>
      <c r="AR26" s="444">
        <f t="shared" si="2"/>
        <v>151.86462499999999</v>
      </c>
      <c r="AS26" s="444">
        <f t="shared" si="2"/>
        <v>200.84350000000001</v>
      </c>
      <c r="AT26" s="444">
        <f t="shared" si="2"/>
        <v>235.57027000000002</v>
      </c>
      <c r="AU26" s="444">
        <f t="shared" si="2"/>
        <v>452.65807500000005</v>
      </c>
      <c r="AV26" s="444">
        <f t="shared" si="2"/>
        <v>234.84999999999997</v>
      </c>
      <c r="AW26" s="444">
        <f t="shared" si="2"/>
        <v>114.88576000000002</v>
      </c>
      <c r="AX26" s="444">
        <f t="shared" si="2"/>
        <v>181.59791000000001</v>
      </c>
      <c r="AY26" s="444">
        <f t="shared" si="2"/>
        <v>219.27144000000001</v>
      </c>
      <c r="AZ26" s="444">
        <f t="shared" si="2"/>
        <v>140.822</v>
      </c>
      <c r="BA26" s="444">
        <f t="shared" si="2"/>
        <v>164.78549999999998</v>
      </c>
      <c r="BB26" s="444">
        <f t="shared" si="2"/>
        <v>167.35962999999998</v>
      </c>
      <c r="BC26" s="444">
        <f t="shared" si="2"/>
        <v>278.86368500000003</v>
      </c>
      <c r="BD26" s="444">
        <f t="shared" si="2"/>
        <v>174.47924999999998</v>
      </c>
      <c r="BE26" s="444">
        <f t="shared" si="2"/>
        <v>147.50450000000001</v>
      </c>
      <c r="BF26" s="478">
        <f t="shared" ref="BF26:BF36" si="3">AVERAGE(K26:BE26)</f>
        <v>200.44045549999998</v>
      </c>
      <c r="BG26" s="444">
        <f t="shared" ref="BG26:BG36" si="4">STDEV(K26:BE26)</f>
        <v>78.377741279825187</v>
      </c>
      <c r="BH26" s="480">
        <f t="shared" ref="BH26:BH36" si="5">(BG26/BF26)*100</f>
        <v>39.102755521240169</v>
      </c>
    </row>
    <row r="27" spans="3:60">
      <c r="C27">
        <v>2002</v>
      </c>
      <c r="D27">
        <v>0</v>
      </c>
      <c r="E27">
        <v>36.398688800000002</v>
      </c>
      <c r="I27" s="6" t="s">
        <v>857</v>
      </c>
      <c r="K27" s="444">
        <f t="shared" ref="K27:BE27" si="6">K10*$J$3-$J$10*$J$4</f>
        <v>186.35000000000002</v>
      </c>
      <c r="L27" s="444">
        <f t="shared" si="6"/>
        <v>141.56625</v>
      </c>
      <c r="M27" s="444">
        <f t="shared" si="6"/>
        <v>138.73925</v>
      </c>
      <c r="N27" s="444">
        <f t="shared" si="6"/>
        <v>181.83065000000002</v>
      </c>
      <c r="O27" s="444">
        <f t="shared" si="6"/>
        <v>141.23515</v>
      </c>
      <c r="P27" s="444">
        <f t="shared" si="6"/>
        <v>137.74099999999999</v>
      </c>
      <c r="Q27" s="444">
        <f t="shared" si="6"/>
        <v>134.58015</v>
      </c>
      <c r="R27" s="444">
        <f t="shared" si="6"/>
        <v>235.74</v>
      </c>
      <c r="S27" s="444">
        <f t="shared" si="6"/>
        <v>146.22750000000002</v>
      </c>
      <c r="T27" s="444">
        <f t="shared" si="6"/>
        <v>164.3775</v>
      </c>
      <c r="U27" s="444">
        <f t="shared" si="6"/>
        <v>188.31625</v>
      </c>
      <c r="V27" s="444">
        <f t="shared" si="6"/>
        <v>254.53625</v>
      </c>
      <c r="W27" s="444">
        <f t="shared" si="6"/>
        <v>230.41874999999999</v>
      </c>
      <c r="X27" s="444">
        <f t="shared" si="6"/>
        <v>157.70875000000001</v>
      </c>
      <c r="Y27" s="444">
        <f t="shared" si="6"/>
        <v>223.42</v>
      </c>
      <c r="Z27" s="444">
        <f t="shared" si="6"/>
        <v>193.80250000000001</v>
      </c>
      <c r="AA27" s="444">
        <f t="shared" si="6"/>
        <v>215.26625000000001</v>
      </c>
      <c r="AB27" s="444">
        <f t="shared" si="6"/>
        <v>181.00125</v>
      </c>
      <c r="AC27" s="444">
        <f t="shared" si="6"/>
        <v>220.07875000000001</v>
      </c>
      <c r="AD27" s="444">
        <f t="shared" si="6"/>
        <v>139.57249999999999</v>
      </c>
      <c r="AE27" s="444">
        <f t="shared" si="6"/>
        <v>142.51609999999999</v>
      </c>
      <c r="AF27" s="444">
        <f t="shared" si="6"/>
        <v>124.4145</v>
      </c>
      <c r="AG27" s="444">
        <f t="shared" si="6"/>
        <v>83.236550000000008</v>
      </c>
      <c r="AH27" s="444">
        <f t="shared" si="6"/>
        <v>177.83544999999998</v>
      </c>
      <c r="AI27" s="444">
        <f t="shared" si="6"/>
        <v>121.05895000000001</v>
      </c>
      <c r="AJ27" s="444">
        <f t="shared" si="6"/>
        <v>144.5412</v>
      </c>
      <c r="AK27" s="444">
        <f t="shared" si="6"/>
        <v>169.99575000000002</v>
      </c>
      <c r="AL27" s="444">
        <f t="shared" si="6"/>
        <v>119.5803894</v>
      </c>
      <c r="AM27" s="444">
        <f t="shared" si="6"/>
        <v>171.26109869999999</v>
      </c>
      <c r="AN27" s="444">
        <f t="shared" si="6"/>
        <v>114.34786319999999</v>
      </c>
      <c r="AO27" s="444">
        <f t="shared" si="6"/>
        <v>247.39973655</v>
      </c>
      <c r="AP27" s="444">
        <f t="shared" si="6"/>
        <v>290.9206365</v>
      </c>
      <c r="AQ27" s="444">
        <f t="shared" si="6"/>
        <v>148.74102529999999</v>
      </c>
      <c r="AR27" s="444">
        <f t="shared" si="6"/>
        <v>147.82212655000001</v>
      </c>
      <c r="AS27" s="444">
        <f t="shared" si="6"/>
        <v>201.5335948</v>
      </c>
      <c r="AT27" s="444">
        <f t="shared" si="6"/>
        <v>249.94375000000002</v>
      </c>
      <c r="AU27" s="444">
        <f t="shared" si="6"/>
        <v>297.42708370000003</v>
      </c>
      <c r="AV27" s="444">
        <f t="shared" si="6"/>
        <v>153.06125</v>
      </c>
      <c r="AW27" s="444">
        <f t="shared" si="6"/>
        <v>74.612489499999995</v>
      </c>
      <c r="AX27" s="444">
        <f t="shared" si="6"/>
        <v>156.60875000000001</v>
      </c>
      <c r="AY27" s="444">
        <f t="shared" si="6"/>
        <v>183.35250000000002</v>
      </c>
      <c r="AZ27" s="444">
        <f t="shared" si="6"/>
        <v>144.29652315000001</v>
      </c>
      <c r="BA27" s="444">
        <f t="shared" si="6"/>
        <v>162.28511409999999</v>
      </c>
      <c r="BB27" s="444">
        <f t="shared" si="6"/>
        <v>177.97625000000002</v>
      </c>
      <c r="BC27" s="444">
        <f t="shared" si="6"/>
        <v>248.44499999999999</v>
      </c>
      <c r="BD27" s="444">
        <f t="shared" si="6"/>
        <v>160.11500000000001</v>
      </c>
      <c r="BE27" s="444">
        <f t="shared" si="6"/>
        <v>148.51</v>
      </c>
      <c r="BF27" s="478">
        <f t="shared" si="3"/>
        <v>173.9222847117021</v>
      </c>
      <c r="BG27" s="444">
        <f t="shared" si="4"/>
        <v>49.199026156550978</v>
      </c>
      <c r="BH27" s="480">
        <f t="shared" si="5"/>
        <v>28.28793690130308</v>
      </c>
    </row>
    <row r="28" spans="3:60">
      <c r="C28">
        <v>2002</v>
      </c>
      <c r="D28">
        <v>20</v>
      </c>
      <c r="E28">
        <v>46.799952099999999</v>
      </c>
      <c r="I28" s="6" t="s">
        <v>858</v>
      </c>
      <c r="K28" s="444">
        <f t="shared" ref="K28:BE28" si="7">K11*$J$3-$J$11*$J$4</f>
        <v>175.38749999999999</v>
      </c>
      <c r="L28" s="444">
        <f t="shared" si="7"/>
        <v>119.57625000000002</v>
      </c>
      <c r="M28" s="444">
        <f t="shared" si="7"/>
        <v>159.35224999999997</v>
      </c>
      <c r="N28" s="444">
        <f t="shared" si="7"/>
        <v>198.45065</v>
      </c>
      <c r="O28" s="444">
        <f t="shared" si="7"/>
        <v>156.35749999999999</v>
      </c>
      <c r="P28" s="444">
        <f t="shared" si="7"/>
        <v>134.72874999999999</v>
      </c>
      <c r="Q28" s="444">
        <f t="shared" si="7"/>
        <v>165.00899999999999</v>
      </c>
      <c r="R28" s="444">
        <f t="shared" si="7"/>
        <v>176.94125</v>
      </c>
      <c r="S28" s="444">
        <f t="shared" si="7"/>
        <v>185.79624999999999</v>
      </c>
      <c r="T28" s="444">
        <f t="shared" si="7"/>
        <v>157.52625</v>
      </c>
      <c r="U28" s="444">
        <f t="shared" si="7"/>
        <v>160.51</v>
      </c>
      <c r="V28" s="444">
        <f t="shared" si="7"/>
        <v>263.4975</v>
      </c>
      <c r="W28" s="444">
        <f t="shared" si="7"/>
        <v>214.08</v>
      </c>
      <c r="X28" s="444">
        <f t="shared" si="7"/>
        <v>168.67750000000001</v>
      </c>
      <c r="Y28" s="444">
        <f t="shared" si="7"/>
        <v>216.92625000000001</v>
      </c>
      <c r="Z28" s="444">
        <f t="shared" si="7"/>
        <v>206.11874999999998</v>
      </c>
      <c r="AA28" s="444">
        <f t="shared" si="7"/>
        <v>243.86250000000001</v>
      </c>
      <c r="AB28" s="444">
        <f t="shared" si="7"/>
        <v>186.30499999999998</v>
      </c>
      <c r="AC28" s="444">
        <f t="shared" si="7"/>
        <v>246.53000000000003</v>
      </c>
      <c r="AD28" s="444">
        <f t="shared" si="7"/>
        <v>134.72874999999999</v>
      </c>
      <c r="AE28" s="444">
        <f t="shared" si="7"/>
        <v>169.91720000000001</v>
      </c>
      <c r="AF28" s="444">
        <f t="shared" si="7"/>
        <v>153.86214999999999</v>
      </c>
      <c r="AG28" s="444">
        <f t="shared" si="7"/>
        <v>104.13225000000001</v>
      </c>
      <c r="AH28" s="444">
        <f t="shared" si="7"/>
        <v>188.23439999999999</v>
      </c>
      <c r="AI28" s="444">
        <f t="shared" si="7"/>
        <v>130.09059999999999</v>
      </c>
      <c r="AJ28" s="444">
        <f t="shared" si="7"/>
        <v>140.40694999999999</v>
      </c>
      <c r="AK28" s="444">
        <f t="shared" si="7"/>
        <v>206.52080000000001</v>
      </c>
      <c r="AL28" s="444">
        <f t="shared" si="7"/>
        <v>150.56455954999998</v>
      </c>
      <c r="AM28" s="444">
        <f t="shared" si="7"/>
        <v>178.84977695000001</v>
      </c>
      <c r="AN28" s="444">
        <f t="shared" si="7"/>
        <v>131.0777114</v>
      </c>
      <c r="AO28" s="444">
        <f t="shared" si="7"/>
        <v>244.51190259999998</v>
      </c>
      <c r="AP28" s="444">
        <f t="shared" si="7"/>
        <v>352.82202759999996</v>
      </c>
      <c r="AQ28" s="444">
        <f t="shared" si="7"/>
        <v>178.5087082</v>
      </c>
      <c r="AR28" s="444">
        <f t="shared" si="7"/>
        <v>163.25749364999999</v>
      </c>
      <c r="AS28" s="444">
        <f t="shared" si="7"/>
        <v>217.06865050000002</v>
      </c>
      <c r="AT28" s="444">
        <f t="shared" si="7"/>
        <v>264.52875</v>
      </c>
      <c r="AU28" s="444">
        <f t="shared" si="7"/>
        <v>361.32554679999998</v>
      </c>
      <c r="AV28" s="444">
        <f t="shared" si="7"/>
        <v>187.30875</v>
      </c>
      <c r="AW28" s="444">
        <f t="shared" si="7"/>
        <v>93.522570699999989</v>
      </c>
      <c r="AX28" s="444">
        <f t="shared" si="7"/>
        <v>179.595</v>
      </c>
      <c r="AY28" s="444">
        <f t="shared" si="7"/>
        <v>246.18625000000003</v>
      </c>
      <c r="AZ28" s="444">
        <f t="shared" si="7"/>
        <v>175.42018264999999</v>
      </c>
      <c r="BA28" s="444">
        <f t="shared" si="7"/>
        <v>133.15448115000001</v>
      </c>
      <c r="BB28" s="444">
        <f t="shared" si="7"/>
        <v>160.23500000000001</v>
      </c>
      <c r="BC28" s="444">
        <f t="shared" si="7"/>
        <v>247.57499999999999</v>
      </c>
      <c r="BD28" s="444">
        <f t="shared" si="7"/>
        <v>211.715</v>
      </c>
      <c r="BE28" s="444">
        <f t="shared" si="7"/>
        <v>149.125</v>
      </c>
      <c r="BF28" s="478">
        <f t="shared" si="3"/>
        <v>187.01869386702128</v>
      </c>
      <c r="BG28" s="444">
        <f t="shared" si="4"/>
        <v>54.806309867343387</v>
      </c>
      <c r="BH28" s="480">
        <f t="shared" si="5"/>
        <v>29.305257530198098</v>
      </c>
    </row>
    <row r="29" spans="3:60">
      <c r="C29">
        <v>2002</v>
      </c>
      <c r="D29">
        <v>40</v>
      </c>
      <c r="E29">
        <v>48.093073199999999</v>
      </c>
      <c r="I29" s="6" t="s">
        <v>859</v>
      </c>
      <c r="K29" s="444">
        <f t="shared" ref="K29:BE29" si="8">K12*$J$3-$J$12*$J$4</f>
        <v>163.73750000000001</v>
      </c>
      <c r="L29" s="444">
        <f t="shared" si="8"/>
        <v>107.59625</v>
      </c>
      <c r="M29" s="444">
        <f t="shared" si="8"/>
        <v>136.70775</v>
      </c>
      <c r="N29" s="444">
        <f t="shared" si="8"/>
        <v>227.71514999999999</v>
      </c>
      <c r="O29" s="444">
        <f t="shared" si="8"/>
        <v>190.61324999999999</v>
      </c>
      <c r="P29" s="444">
        <f t="shared" si="8"/>
        <v>128.05625000000001</v>
      </c>
      <c r="Q29" s="444">
        <f t="shared" si="8"/>
        <v>188.28400000000002</v>
      </c>
      <c r="R29" s="444">
        <f t="shared" si="8"/>
        <v>180.96625</v>
      </c>
      <c r="S29" s="444">
        <f t="shared" si="8"/>
        <v>257.66374999999999</v>
      </c>
      <c r="T29" s="444">
        <f t="shared" si="8"/>
        <v>161.97750000000002</v>
      </c>
      <c r="U29" s="444">
        <f t="shared" si="8"/>
        <v>150.01499999999999</v>
      </c>
      <c r="V29" s="444">
        <f t="shared" si="8"/>
        <v>250.84375</v>
      </c>
      <c r="W29" s="444">
        <f t="shared" si="8"/>
        <v>215.39625000000001</v>
      </c>
      <c r="X29" s="444">
        <f t="shared" si="8"/>
        <v>160.6575</v>
      </c>
      <c r="Y29" s="444">
        <f t="shared" si="8"/>
        <v>214.57125000000002</v>
      </c>
      <c r="Z29" s="444">
        <f t="shared" si="8"/>
        <v>204.58875</v>
      </c>
      <c r="AA29" s="444">
        <f t="shared" si="8"/>
        <v>285.10874999999999</v>
      </c>
      <c r="AB29" s="444">
        <f t="shared" si="8"/>
        <v>187.4425</v>
      </c>
      <c r="AC29" s="444">
        <f t="shared" si="8"/>
        <v>241.01249999999999</v>
      </c>
      <c r="AD29" s="444">
        <f t="shared" si="8"/>
        <v>129.39000000000001</v>
      </c>
      <c r="AE29" s="444">
        <f t="shared" si="8"/>
        <v>180.33154999999999</v>
      </c>
      <c r="AF29" s="444">
        <f t="shared" si="8"/>
        <v>173.75959999999998</v>
      </c>
      <c r="AG29" s="444">
        <f t="shared" si="8"/>
        <v>151.5154</v>
      </c>
      <c r="AH29" s="444">
        <f t="shared" si="8"/>
        <v>197.45744999999999</v>
      </c>
      <c r="AI29" s="444">
        <f t="shared" si="8"/>
        <v>116.04865000000001</v>
      </c>
      <c r="AJ29" s="444">
        <f t="shared" si="8"/>
        <v>177.85049999999998</v>
      </c>
      <c r="AK29" s="444">
        <f t="shared" si="8"/>
        <v>257.32220000000001</v>
      </c>
      <c r="AL29" s="444">
        <f t="shared" si="8"/>
        <v>173.95396670000002</v>
      </c>
      <c r="AM29" s="444">
        <f t="shared" si="8"/>
        <v>198.65281450000001</v>
      </c>
      <c r="AN29" s="444">
        <f t="shared" si="8"/>
        <v>123.65124885</v>
      </c>
      <c r="AO29" s="444">
        <f t="shared" si="8"/>
        <v>215.33564165000001</v>
      </c>
      <c r="AP29" s="444">
        <f t="shared" si="8"/>
        <v>386.57155099999994</v>
      </c>
      <c r="AQ29" s="444">
        <f t="shared" si="8"/>
        <v>265.72141775</v>
      </c>
      <c r="AR29" s="444">
        <f t="shared" si="8"/>
        <v>179.65123464999999</v>
      </c>
      <c r="AS29" s="444">
        <f t="shared" si="8"/>
        <v>156.05948405000001</v>
      </c>
      <c r="AT29" s="444">
        <f t="shared" si="8"/>
        <v>225.98374999999999</v>
      </c>
      <c r="AU29" s="444">
        <f t="shared" si="8"/>
        <v>419.80008479999998</v>
      </c>
      <c r="AV29" s="444">
        <f t="shared" si="8"/>
        <v>209.30499999999998</v>
      </c>
      <c r="AW29" s="444">
        <f t="shared" si="8"/>
        <v>99.046539049999978</v>
      </c>
      <c r="AX29" s="444">
        <f t="shared" si="8"/>
        <v>163.94375000000002</v>
      </c>
      <c r="AY29" s="444">
        <f t="shared" si="8"/>
        <v>274.61750000000001</v>
      </c>
      <c r="AZ29" s="444">
        <f t="shared" si="8"/>
        <v>190.31179005000001</v>
      </c>
      <c r="BA29" s="444">
        <f t="shared" si="8"/>
        <v>112.3694217</v>
      </c>
      <c r="BB29" s="444">
        <f t="shared" si="8"/>
        <v>185.22874999999999</v>
      </c>
      <c r="BC29" s="444">
        <f t="shared" si="8"/>
        <v>327.33499999999998</v>
      </c>
      <c r="BD29" s="444">
        <f t="shared" si="8"/>
        <v>305.94</v>
      </c>
      <c r="BE29" s="444">
        <f t="shared" si="8"/>
        <v>124.495</v>
      </c>
      <c r="BF29" s="478">
        <f t="shared" si="3"/>
        <v>199.45964244148936</v>
      </c>
      <c r="BG29" s="444">
        <f t="shared" si="4"/>
        <v>68.533767427040587</v>
      </c>
      <c r="BH29" s="480">
        <f t="shared" si="5"/>
        <v>34.359716375779961</v>
      </c>
    </row>
    <row r="30" spans="3:60">
      <c r="C30">
        <v>2002</v>
      </c>
      <c r="D30">
        <v>60</v>
      </c>
      <c r="E30">
        <v>44.606480300000001</v>
      </c>
      <c r="I30" s="6" t="s">
        <v>847</v>
      </c>
      <c r="K30" s="444">
        <f t="shared" ref="K30:BE30" si="9">K13*$J$3-$J$13*$J$4</f>
        <v>154.83749999999998</v>
      </c>
      <c r="L30" s="444">
        <f t="shared" si="9"/>
        <v>86.76124999999999</v>
      </c>
      <c r="M30" s="444">
        <f t="shared" si="9"/>
        <v>123.04749999999999</v>
      </c>
      <c r="N30" s="444">
        <f t="shared" si="9"/>
        <v>242.0059</v>
      </c>
      <c r="O30" s="444">
        <f t="shared" si="9"/>
        <v>205.23675000000003</v>
      </c>
      <c r="P30" s="444">
        <f t="shared" si="9"/>
        <v>122.2159</v>
      </c>
      <c r="Q30" s="444">
        <f t="shared" si="9"/>
        <v>203.90574999999998</v>
      </c>
      <c r="R30" s="444">
        <f t="shared" si="9"/>
        <v>191.97625000000002</v>
      </c>
      <c r="S30" s="444">
        <f t="shared" si="9"/>
        <v>293.91874999999999</v>
      </c>
      <c r="T30" s="444">
        <f t="shared" si="9"/>
        <v>166.47</v>
      </c>
      <c r="U30" s="444">
        <f t="shared" si="9"/>
        <v>123.55625000000001</v>
      </c>
      <c r="V30" s="444">
        <f t="shared" si="9"/>
        <v>221.85500000000002</v>
      </c>
      <c r="W30" s="444">
        <f t="shared" si="9"/>
        <v>192.25125</v>
      </c>
      <c r="X30" s="444">
        <f t="shared" si="9"/>
        <v>143.67250000000001</v>
      </c>
      <c r="Y30" s="444">
        <f t="shared" si="9"/>
        <v>209.5625</v>
      </c>
      <c r="Z30" s="444">
        <f t="shared" si="9"/>
        <v>196.40375</v>
      </c>
      <c r="AA30" s="444">
        <f t="shared" si="9"/>
        <v>317.87124999999997</v>
      </c>
      <c r="AB30" s="444">
        <f t="shared" si="9"/>
        <v>193.40625</v>
      </c>
      <c r="AC30" s="444">
        <f t="shared" si="9"/>
        <v>225.54000000000002</v>
      </c>
      <c r="AD30" s="444">
        <f t="shared" si="9"/>
        <v>113.065</v>
      </c>
      <c r="AE30" s="444">
        <f t="shared" si="9"/>
        <v>189.23175000000001</v>
      </c>
      <c r="AF30" s="444">
        <f t="shared" si="9"/>
        <v>199.39685</v>
      </c>
      <c r="AG30" s="444">
        <f t="shared" si="9"/>
        <v>160.24895000000001</v>
      </c>
      <c r="AH30" s="444">
        <f t="shared" si="9"/>
        <v>199.10040000000001</v>
      </c>
      <c r="AI30" s="444">
        <f t="shared" si="9"/>
        <v>151.87244999999999</v>
      </c>
      <c r="AJ30" s="444">
        <f t="shared" si="9"/>
        <v>202.69850000000002</v>
      </c>
      <c r="AK30" s="444">
        <f t="shared" si="9"/>
        <v>254.00414999999998</v>
      </c>
      <c r="AL30" s="444">
        <f t="shared" si="9"/>
        <v>221.13887414999999</v>
      </c>
      <c r="AM30" s="444">
        <f t="shared" si="9"/>
        <v>223.3415961</v>
      </c>
      <c r="AN30" s="444">
        <f t="shared" si="9"/>
        <v>101.3511044</v>
      </c>
      <c r="AO30" s="444">
        <f t="shared" si="9"/>
        <v>194.02059944999999</v>
      </c>
      <c r="AP30" s="444">
        <f t="shared" si="9"/>
        <v>450.75552569999996</v>
      </c>
      <c r="AQ30" s="444">
        <f t="shared" si="9"/>
        <v>269.23938650000002</v>
      </c>
      <c r="AR30" s="444">
        <f t="shared" si="9"/>
        <v>173.37779595000001</v>
      </c>
      <c r="AS30" s="444">
        <f t="shared" si="9"/>
        <v>181.62732460000001</v>
      </c>
      <c r="AT30" s="444">
        <f t="shared" si="9"/>
        <v>192.92500000000001</v>
      </c>
      <c r="AU30" s="444">
        <f t="shared" si="9"/>
        <v>437.42834754999996</v>
      </c>
      <c r="AV30" s="444">
        <f t="shared" si="9"/>
        <v>274.99875000000003</v>
      </c>
      <c r="AW30" s="444">
        <f t="shared" si="9"/>
        <v>116.91651965</v>
      </c>
      <c r="AX30" s="444">
        <f t="shared" si="9"/>
        <v>182.43375</v>
      </c>
      <c r="AY30" s="444">
        <f t="shared" si="9"/>
        <v>293.57499999999999</v>
      </c>
      <c r="AZ30" s="444">
        <f t="shared" si="9"/>
        <v>169.5509768</v>
      </c>
      <c r="BA30" s="444">
        <f t="shared" si="9"/>
        <v>110.07450424999999</v>
      </c>
      <c r="BB30" s="444">
        <f t="shared" si="9"/>
        <v>197.82000000000002</v>
      </c>
      <c r="BC30" s="444">
        <f t="shared" si="9"/>
        <v>373.76500000000004</v>
      </c>
      <c r="BD30" s="444">
        <f t="shared" si="9"/>
        <v>352.37</v>
      </c>
      <c r="BE30" s="444">
        <f t="shared" si="9"/>
        <v>126.54000000000002</v>
      </c>
      <c r="BF30" s="478">
        <f t="shared" si="3"/>
        <v>206.96515755531919</v>
      </c>
      <c r="BG30" s="444">
        <f t="shared" si="4"/>
        <v>80.815451715442549</v>
      </c>
      <c r="BH30" s="480">
        <f t="shared" si="5"/>
        <v>39.047853595280444</v>
      </c>
    </row>
    <row r="31" spans="3:60">
      <c r="C31">
        <v>2002</v>
      </c>
      <c r="D31">
        <v>80</v>
      </c>
      <c r="E31">
        <v>42.549199899999998</v>
      </c>
      <c r="I31" s="6" t="s">
        <v>860</v>
      </c>
      <c r="K31" s="444">
        <f t="shared" ref="K31:BE31" si="10">K14*$J$3-$J$14*$J$4</f>
        <v>155.83749999999998</v>
      </c>
      <c r="L31" s="444">
        <f t="shared" si="10"/>
        <v>70.12</v>
      </c>
      <c r="M31" s="444">
        <f t="shared" si="10"/>
        <v>102.8989</v>
      </c>
      <c r="N31" s="444">
        <f t="shared" si="10"/>
        <v>228.0129</v>
      </c>
      <c r="O31" s="444">
        <f t="shared" si="10"/>
        <v>207.04964999999999</v>
      </c>
      <c r="P31" s="444">
        <f t="shared" si="10"/>
        <v>108.55564999999999</v>
      </c>
      <c r="Q31" s="444">
        <f t="shared" si="10"/>
        <v>162.12840000000003</v>
      </c>
      <c r="R31" s="444">
        <f t="shared" si="10"/>
        <v>167.70375000000001</v>
      </c>
      <c r="S31" s="444">
        <f t="shared" si="10"/>
        <v>254.13625000000002</v>
      </c>
      <c r="T31" s="444">
        <f t="shared" si="10"/>
        <v>163.30374999999998</v>
      </c>
      <c r="U31" s="444">
        <f t="shared" si="10"/>
        <v>102.9</v>
      </c>
      <c r="V31" s="444">
        <f t="shared" si="10"/>
        <v>155.79624999999999</v>
      </c>
      <c r="W31" s="444">
        <f t="shared" si="10"/>
        <v>171.92500000000001</v>
      </c>
      <c r="X31" s="444">
        <f t="shared" si="10"/>
        <v>116.20999999999998</v>
      </c>
      <c r="Y31" s="444">
        <f t="shared" si="10"/>
        <v>203.05499999999998</v>
      </c>
      <c r="Z31" s="444">
        <f t="shared" si="10"/>
        <v>178.26374999999999</v>
      </c>
      <c r="AA31" s="444">
        <f t="shared" si="10"/>
        <v>297.38</v>
      </c>
      <c r="AB31" s="444">
        <f t="shared" si="10"/>
        <v>171.77374999999998</v>
      </c>
      <c r="AC31" s="444">
        <f t="shared" si="10"/>
        <v>191.24374999999998</v>
      </c>
      <c r="AD31" s="444">
        <f t="shared" si="10"/>
        <v>112.19499999999999</v>
      </c>
      <c r="AE31" s="444">
        <f t="shared" si="10"/>
        <v>163.1096</v>
      </c>
      <c r="AF31" s="444">
        <f t="shared" si="10"/>
        <v>149.75009999999997</v>
      </c>
      <c r="AG31" s="444">
        <f t="shared" si="10"/>
        <v>199.22975000000002</v>
      </c>
      <c r="AH31" s="444">
        <f t="shared" si="10"/>
        <v>202.75964999999999</v>
      </c>
      <c r="AI31" s="444">
        <f t="shared" si="10"/>
        <v>163.19595000000001</v>
      </c>
      <c r="AJ31" s="444">
        <f t="shared" si="10"/>
        <v>242.42180000000002</v>
      </c>
      <c r="AK31" s="444">
        <f t="shared" si="10"/>
        <v>259.38490000000002</v>
      </c>
      <c r="AL31" s="444">
        <f t="shared" si="10"/>
        <v>247.14830860000001</v>
      </c>
      <c r="AM31" s="444">
        <f t="shared" si="10"/>
        <v>166.68274210000001</v>
      </c>
      <c r="AN31" s="444">
        <f t="shared" si="10"/>
        <v>66.403984949999995</v>
      </c>
      <c r="AO31" s="444">
        <f t="shared" si="10"/>
        <v>191.53583959999997</v>
      </c>
      <c r="AP31" s="444">
        <f t="shared" si="10"/>
        <v>435.80992735000001</v>
      </c>
      <c r="AQ31" s="444">
        <f t="shared" si="10"/>
        <v>283.85000000000002</v>
      </c>
      <c r="AR31" s="444">
        <f t="shared" si="10"/>
        <v>185.28750464999999</v>
      </c>
      <c r="AS31" s="444">
        <f t="shared" si="10"/>
        <v>173.85000000000002</v>
      </c>
      <c r="AT31" s="444">
        <f t="shared" si="10"/>
        <v>226.64999999999998</v>
      </c>
      <c r="AU31" s="444">
        <f t="shared" si="10"/>
        <v>435.76</v>
      </c>
      <c r="AV31" s="444">
        <f t="shared" si="10"/>
        <v>351.6925</v>
      </c>
      <c r="AW31" s="444">
        <f t="shared" si="10"/>
        <v>122.315</v>
      </c>
      <c r="AX31" s="444">
        <f t="shared" si="10"/>
        <v>195.79499999999999</v>
      </c>
      <c r="AY31" s="444">
        <f t="shared" si="10"/>
        <v>286.76499999999999</v>
      </c>
      <c r="AZ31" s="444">
        <f t="shared" si="10"/>
        <v>169.34</v>
      </c>
      <c r="BA31" s="444">
        <f t="shared" si="10"/>
        <v>105.26500000000001</v>
      </c>
      <c r="BB31" s="444">
        <f t="shared" si="10"/>
        <v>170.495</v>
      </c>
      <c r="BC31" s="444">
        <f t="shared" si="10"/>
        <v>383.51</v>
      </c>
      <c r="BD31" s="444">
        <f t="shared" si="10"/>
        <v>388.40499999999997</v>
      </c>
      <c r="BE31" s="444">
        <f t="shared" si="10"/>
        <v>120.33499999999998</v>
      </c>
      <c r="BF31" s="478">
        <f t="shared" si="3"/>
        <v>200.15397462234046</v>
      </c>
      <c r="BG31" s="444">
        <f t="shared" si="4"/>
        <v>88.032893697293716</v>
      </c>
      <c r="BH31" s="480">
        <f t="shared" si="5"/>
        <v>43.982585838426715</v>
      </c>
    </row>
    <row r="32" spans="3:60">
      <c r="C32">
        <v>2002</v>
      </c>
      <c r="D32">
        <v>100</v>
      </c>
      <c r="E32">
        <v>43.915607199999997</v>
      </c>
      <c r="I32" s="6"/>
      <c r="BF32" s="478"/>
      <c r="BG32" s="444"/>
      <c r="BH32" s="480"/>
    </row>
    <row r="33" spans="3:60">
      <c r="C33">
        <v>2003</v>
      </c>
      <c r="D33">
        <v>0</v>
      </c>
      <c r="E33">
        <v>39.633955800000003</v>
      </c>
      <c r="I33" s="11" t="s">
        <v>856</v>
      </c>
      <c r="K33" s="444">
        <f t="shared" ref="K33:AK33" si="11">K11*$J$3-40*$J$4</f>
        <v>175.38749999999999</v>
      </c>
      <c r="L33" s="444">
        <f>L11*$J$3-80*$J$4</f>
        <v>99.576250000000016</v>
      </c>
      <c r="M33" s="444">
        <f t="shared" si="11"/>
        <v>159.35224999999997</v>
      </c>
      <c r="N33" s="444">
        <f>N11*$J$3-80*$J$4</f>
        <v>178.45065</v>
      </c>
      <c r="O33" s="444">
        <f t="shared" si="11"/>
        <v>156.35749999999999</v>
      </c>
      <c r="P33" s="444">
        <f>P11*$J$3-80*$J$4</f>
        <v>114.72874999999999</v>
      </c>
      <c r="Q33" s="444">
        <f t="shared" si="11"/>
        <v>165.00899999999999</v>
      </c>
      <c r="R33" s="444">
        <f>R11*$J$3-80*$J$4</f>
        <v>156.94125</v>
      </c>
      <c r="S33" s="444">
        <f t="shared" si="11"/>
        <v>185.79624999999999</v>
      </c>
      <c r="T33" s="444">
        <f>T11*$J$3-80*$J$4</f>
        <v>137.52625</v>
      </c>
      <c r="U33" s="444">
        <f t="shared" si="11"/>
        <v>160.51</v>
      </c>
      <c r="V33" s="444">
        <f>V11*$J$3-80*$J$4</f>
        <v>243.4975</v>
      </c>
      <c r="W33" s="444">
        <f t="shared" si="11"/>
        <v>214.08</v>
      </c>
      <c r="X33" s="444">
        <f>X11*$J$3-80*$J$4</f>
        <v>148.67750000000001</v>
      </c>
      <c r="Y33" s="444">
        <f t="shared" si="11"/>
        <v>216.92625000000001</v>
      </c>
      <c r="Z33" s="444">
        <f>Z11*$J$3-80*$J$4</f>
        <v>186.11874999999998</v>
      </c>
      <c r="AA33" s="444">
        <f t="shared" si="11"/>
        <v>243.86250000000001</v>
      </c>
      <c r="AB33" s="444">
        <f>AB11*$J$3-80*$J$4</f>
        <v>166.30499999999998</v>
      </c>
      <c r="AC33" s="444">
        <f t="shared" si="11"/>
        <v>246.53000000000003</v>
      </c>
      <c r="AD33" s="444">
        <f>AD11*$J$3-80*$J$4</f>
        <v>114.72874999999999</v>
      </c>
      <c r="AE33" s="444">
        <f t="shared" si="11"/>
        <v>169.91720000000001</v>
      </c>
      <c r="AF33" s="444">
        <f>AF11*$J$3-80*$J$4</f>
        <v>133.86214999999999</v>
      </c>
      <c r="AG33" s="444">
        <f t="shared" si="11"/>
        <v>104.13225000000001</v>
      </c>
      <c r="AH33" s="444">
        <f>AH11*$J$3-80*$J$4</f>
        <v>168.23439999999999</v>
      </c>
      <c r="AI33" s="444">
        <f t="shared" si="11"/>
        <v>130.09059999999999</v>
      </c>
      <c r="AJ33" s="444">
        <f>AJ11*$J$3-80*$J$4</f>
        <v>120.40694999999999</v>
      </c>
      <c r="AK33" s="444">
        <f t="shared" si="11"/>
        <v>206.52080000000001</v>
      </c>
      <c r="AL33" s="444">
        <f>AL11*$J$3-40*$J$4</f>
        <v>150.56455954999998</v>
      </c>
      <c r="AM33" s="444">
        <f>AM13*$J$3-80*$J$4</f>
        <v>223.3415961</v>
      </c>
      <c r="AN33" s="444">
        <f>AN11*$J$3-40*$J$4</f>
        <v>131.0777114</v>
      </c>
      <c r="AO33" s="444">
        <f>AO13*$J$3-80*$J$4</f>
        <v>194.02059944999999</v>
      </c>
      <c r="AP33" s="444">
        <f>AP11*$J$3-40*$J$4</f>
        <v>352.82202759999996</v>
      </c>
      <c r="AQ33" s="444">
        <f>AQ13*$J$3-80*$J$4</f>
        <v>269.23938650000002</v>
      </c>
      <c r="AR33" s="444">
        <f>AR11*$J$3-40*$J$4</f>
        <v>163.25749364999999</v>
      </c>
      <c r="AS33" s="444">
        <f>AS13*$J$3-80*$J$4</f>
        <v>181.62732460000001</v>
      </c>
      <c r="AT33" s="444">
        <f>AT11*$J$3-40*$J$4</f>
        <v>264.52875</v>
      </c>
      <c r="AU33" s="444">
        <f>AU13*$J$3-80*$J$4</f>
        <v>437.42834754999996</v>
      </c>
      <c r="AV33" s="444">
        <f>AV11*$J$3-40*$J$4</f>
        <v>187.30875</v>
      </c>
      <c r="AW33" s="444">
        <f>AW13*$J$3-80*$J$4</f>
        <v>116.91651965</v>
      </c>
      <c r="AX33" s="444">
        <f>AX11*$J$3-40*$J$4</f>
        <v>179.595</v>
      </c>
      <c r="AY33" s="444">
        <f>AY13*$J$3-80*$J$4</f>
        <v>293.57499999999999</v>
      </c>
      <c r="AZ33" s="444">
        <f>AZ11*$J$3-40*$J$4</f>
        <v>175.42018264999999</v>
      </c>
      <c r="BA33" s="444">
        <f>BA13*$J$3-80*$J$4</f>
        <v>110.07450424999999</v>
      </c>
      <c r="BB33" s="444">
        <f>BB11*$J$3-40*$J$4</f>
        <v>160.23500000000001</v>
      </c>
      <c r="BC33" s="444">
        <f>BC13*$J$3-80*$J$4</f>
        <v>373.76500000000004</v>
      </c>
      <c r="BD33" s="444">
        <f>BD11*$J$3-40*$J$4</f>
        <v>211.715</v>
      </c>
      <c r="BE33" s="444">
        <f>BE13*$J$3-80*$J$4</f>
        <v>126.54000000000002</v>
      </c>
      <c r="BF33" s="478">
        <f t="shared" si="3"/>
        <v>187.37402133936175</v>
      </c>
      <c r="BG33" s="444">
        <f t="shared" si="4"/>
        <v>70.411771417040995</v>
      </c>
      <c r="BH33" s="480">
        <f t="shared" si="5"/>
        <v>37.578193024696297</v>
      </c>
    </row>
    <row r="34" spans="3:60">
      <c r="C34">
        <v>2003</v>
      </c>
      <c r="D34">
        <v>20</v>
      </c>
      <c r="E34">
        <v>54.712842999999999</v>
      </c>
      <c r="BF34" s="478"/>
      <c r="BG34" s="444"/>
      <c r="BH34" s="480"/>
    </row>
    <row r="35" spans="3:60">
      <c r="C35">
        <v>2003</v>
      </c>
      <c r="D35">
        <v>40</v>
      </c>
      <c r="E35">
        <v>67.785823199999996</v>
      </c>
      <c r="I35" s="6" t="s">
        <v>172</v>
      </c>
      <c r="K35" s="444">
        <f t="shared" ref="K35:AK35" si="12">K14/K9</f>
        <v>1.0190605854322667</v>
      </c>
      <c r="L35" s="444">
        <f t="shared" si="12"/>
        <v>0.78139534883720929</v>
      </c>
      <c r="M35" s="444">
        <f t="shared" si="12"/>
        <v>1.6800710711436653</v>
      </c>
      <c r="N35" s="444">
        <f t="shared" si="12"/>
        <v>1.8817586181222548</v>
      </c>
      <c r="O35" s="444">
        <f t="shared" si="12"/>
        <v>2.0091005618532991</v>
      </c>
      <c r="P35" s="444">
        <f t="shared" si="12"/>
        <v>1.6987501694136224</v>
      </c>
      <c r="Q35" s="444">
        <f t="shared" si="12"/>
        <v>1.8613117902834284</v>
      </c>
      <c r="R35" s="444">
        <f t="shared" si="12"/>
        <v>1.050630391506304</v>
      </c>
      <c r="S35" s="444">
        <f t="shared" si="12"/>
        <v>2.6531126304426049</v>
      </c>
      <c r="T35" s="444">
        <f t="shared" si="12"/>
        <v>1.9845209159524113</v>
      </c>
      <c r="U35" s="444">
        <f t="shared" si="12"/>
        <v>1.0110010000909175</v>
      </c>
      <c r="V35" s="444">
        <f t="shared" si="12"/>
        <v>0.97093739863769046</v>
      </c>
      <c r="W35" s="444">
        <f t="shared" si="12"/>
        <v>1.2093511164393826</v>
      </c>
      <c r="X35" s="444">
        <f t="shared" si="12"/>
        <v>1.4801028529447777</v>
      </c>
      <c r="Y35" s="444">
        <f t="shared" si="12"/>
        <v>1.1393549185909737</v>
      </c>
      <c r="Z35" s="444">
        <f t="shared" si="12"/>
        <v>1.3610723948511929</v>
      </c>
      <c r="AA35" s="444">
        <f t="shared" si="12"/>
        <v>2.3329947363560808</v>
      </c>
      <c r="AB35" s="444">
        <f t="shared" si="12"/>
        <v>2.2289939192924266</v>
      </c>
      <c r="AC35" s="444">
        <f t="shared" si="12"/>
        <v>1.6591016548463355</v>
      </c>
      <c r="AD35" s="444">
        <f t="shared" si="12"/>
        <v>1.301699404105054</v>
      </c>
      <c r="AE35" s="444">
        <f t="shared" si="12"/>
        <v>2.1658701278374948</v>
      </c>
      <c r="AF35" s="444">
        <f t="shared" si="12"/>
        <v>2.1174570599004183</v>
      </c>
      <c r="AG35" s="444">
        <f t="shared" si="12"/>
        <v>4.085073967564254</v>
      </c>
      <c r="AH35" s="444">
        <f t="shared" si="12"/>
        <v>1.5638681970850363</v>
      </c>
      <c r="AI35" s="444">
        <f t="shared" si="12"/>
        <v>2.1518566424443617</v>
      </c>
      <c r="AJ35" s="444">
        <f t="shared" si="12"/>
        <v>2.826906001265439</v>
      </c>
      <c r="AK35" s="444">
        <f t="shared" si="12"/>
        <v>1.9762575622369467</v>
      </c>
      <c r="AL35" s="444">
        <f>AL14/AL9</f>
        <v>2.8161939738653987</v>
      </c>
      <c r="AM35" s="444">
        <f>AM14/AM9</f>
        <v>1.627522938933095</v>
      </c>
      <c r="AN35" s="444">
        <f t="shared" ref="AN35:BE35" si="13">AN14/AN9</f>
        <v>0.76899288473525151</v>
      </c>
      <c r="AO35" s="444">
        <f t="shared" si="13"/>
        <v>1.2065161863742739</v>
      </c>
      <c r="AP35" s="444">
        <f t="shared" si="13"/>
        <v>2.2286212899293791</v>
      </c>
      <c r="AQ35" s="444">
        <f t="shared" si="13"/>
        <v>3.0288476532044291</v>
      </c>
      <c r="AR35" s="444">
        <f t="shared" si="13"/>
        <v>1.7886837293071494</v>
      </c>
      <c r="AS35" s="444">
        <f t="shared" si="13"/>
        <v>1.1809604088855183</v>
      </c>
      <c r="AT35" s="444">
        <f t="shared" si="13"/>
        <v>1.2987348308804545</v>
      </c>
      <c r="AU35" s="444">
        <f t="shared" si="13"/>
        <v>2.0888017105337218</v>
      </c>
      <c r="AV35" s="444">
        <f t="shared" si="13"/>
        <v>3.1562229904926533</v>
      </c>
      <c r="AW35" s="444">
        <f t="shared" si="13"/>
        <v>2.4062079273622272</v>
      </c>
      <c r="AX35" s="444">
        <f t="shared" si="13"/>
        <v>1.6242049791023077</v>
      </c>
      <c r="AY35" s="444">
        <f t="shared" si="13"/>
        <v>2.2614958448753462</v>
      </c>
      <c r="AZ35" s="444">
        <f t="shared" si="13"/>
        <v>1.7331429477833278</v>
      </c>
      <c r="BA35" s="444">
        <f t="shared" si="13"/>
        <v>0.94737496826730128</v>
      </c>
      <c r="BB35" s="444">
        <f t="shared" si="13"/>
        <v>1.4059267052428548</v>
      </c>
      <c r="BC35" s="444">
        <f t="shared" si="13"/>
        <v>2.7675561797752808</v>
      </c>
      <c r="BD35" s="444">
        <f t="shared" si="13"/>
        <v>4.4780898876404489</v>
      </c>
      <c r="BE35" s="444">
        <f t="shared" si="13"/>
        <v>1.2304330552244735</v>
      </c>
      <c r="BF35" s="478">
        <f t="shared" si="3"/>
        <v>1.8775774921253345</v>
      </c>
      <c r="BG35" s="444">
        <f t="shared" si="4"/>
        <v>0.79774351000164434</v>
      </c>
      <c r="BH35" s="480">
        <f t="shared" si="5"/>
        <v>42.487913992760639</v>
      </c>
    </row>
    <row r="36" spans="3:60">
      <c r="C36">
        <v>2003</v>
      </c>
      <c r="D36">
        <v>60</v>
      </c>
      <c r="E36">
        <v>75.740281999999993</v>
      </c>
      <c r="I36" s="6" t="s">
        <v>808</v>
      </c>
      <c r="K36" s="444">
        <f t="shared" ref="K36:AK36" si="14">K14/K11</f>
        <v>1.0534834623504574</v>
      </c>
      <c r="L36" s="444">
        <f t="shared" si="14"/>
        <v>0.86060486651561419</v>
      </c>
      <c r="M36" s="444">
        <f t="shared" si="14"/>
        <v>0.85250617151443608</v>
      </c>
      <c r="N36" s="444">
        <f t="shared" si="14"/>
        <v>1.2726576917944625</v>
      </c>
      <c r="O36" s="444">
        <f t="shared" si="14"/>
        <v>1.4575487291439264</v>
      </c>
      <c r="P36" s="444">
        <f t="shared" si="14"/>
        <v>1.024732960099529</v>
      </c>
      <c r="Q36" s="444">
        <f t="shared" si="14"/>
        <v>1.1465842202271241</v>
      </c>
      <c r="R36" s="444">
        <f t="shared" si="14"/>
        <v>1.1054248411645606</v>
      </c>
      <c r="S36" s="444">
        <f t="shared" si="14"/>
        <v>1.4778512728001605</v>
      </c>
      <c r="T36" s="444">
        <f t="shared" si="14"/>
        <v>1.2015335760204475</v>
      </c>
      <c r="U36" s="444">
        <f t="shared" si="14"/>
        <v>0.84704448507007923</v>
      </c>
      <c r="V36" s="444">
        <f t="shared" si="14"/>
        <v>0.72591909981569491</v>
      </c>
      <c r="W36" s="444">
        <f t="shared" si="14"/>
        <v>0.94807330827067671</v>
      </c>
      <c r="X36" s="444">
        <f t="shared" si="14"/>
        <v>0.88092114852062375</v>
      </c>
      <c r="Y36" s="444">
        <f t="shared" si="14"/>
        <v>1.0680749811386454</v>
      </c>
      <c r="Z36" s="444">
        <f t="shared" si="14"/>
        <v>1.0094861660079051</v>
      </c>
      <c r="AA36" s="444">
        <f t="shared" si="14"/>
        <v>1.3165190203230848</v>
      </c>
      <c r="AB36" s="444">
        <f t="shared" si="14"/>
        <v>1.0749800053319114</v>
      </c>
      <c r="AC36" s="444">
        <f t="shared" si="14"/>
        <v>0.90512794056954182</v>
      </c>
      <c r="AD36" s="444">
        <f t="shared" si="14"/>
        <v>1.0482537989869367</v>
      </c>
      <c r="AE36" s="444">
        <f t="shared" si="14"/>
        <v>1.1221184811065033</v>
      </c>
      <c r="AF36" s="444">
        <f t="shared" si="14"/>
        <v>1.1488992860148111</v>
      </c>
      <c r="AG36" s="444">
        <f t="shared" si="14"/>
        <v>2.0077759808591242</v>
      </c>
      <c r="AH36" s="444">
        <f t="shared" si="14"/>
        <v>1.213822740142839</v>
      </c>
      <c r="AI36" s="444">
        <f t="shared" si="14"/>
        <v>1.4204483825102971</v>
      </c>
      <c r="AJ36" s="444">
        <f t="shared" si="14"/>
        <v>1.8229995645450525</v>
      </c>
      <c r="AK36" s="444">
        <f t="shared" si="14"/>
        <v>1.3658123227535839</v>
      </c>
      <c r="AL36" s="444">
        <f>AL14/AL11</f>
        <v>1.7421456683848366</v>
      </c>
      <c r="AM36" s="444">
        <f>AM14/AM11</f>
        <v>1.0896805891539121</v>
      </c>
      <c r="AN36" s="444">
        <f t="shared" ref="AN36:BE36" si="15">AN14/AN11</f>
        <v>0.77049078829241513</v>
      </c>
      <c r="AO36" s="444">
        <f t="shared" si="15"/>
        <v>0.91313788614365354</v>
      </c>
      <c r="AP36" s="444">
        <f t="shared" si="15"/>
        <v>1.3030612232795014</v>
      </c>
      <c r="AQ36" s="444">
        <f t="shared" si="15"/>
        <v>1.6817901996704447</v>
      </c>
      <c r="AR36" s="444">
        <f t="shared" si="15"/>
        <v>1.2839175084396339</v>
      </c>
      <c r="AS36" s="444">
        <f t="shared" si="15"/>
        <v>0.94424125470777931</v>
      </c>
      <c r="AT36" s="444">
        <f t="shared" si="15"/>
        <v>0.97230947663461065</v>
      </c>
      <c r="AU36" s="444">
        <f t="shared" si="15"/>
        <v>1.2738721653358682</v>
      </c>
      <c r="AV36" s="444">
        <f t="shared" si="15"/>
        <v>1.937653379319493</v>
      </c>
      <c r="AW36" s="444">
        <f t="shared" si="15"/>
        <v>1.5178919833956861</v>
      </c>
      <c r="AX36" s="444">
        <f t="shared" si="15"/>
        <v>1.231468724166437</v>
      </c>
      <c r="AY36" s="444">
        <f t="shared" si="15"/>
        <v>1.265147993181466</v>
      </c>
      <c r="AZ36" s="444">
        <f t="shared" si="15"/>
        <v>1.1224019803156193</v>
      </c>
      <c r="BA36" s="444">
        <f t="shared" si="15"/>
        <v>1.0137803271190802</v>
      </c>
      <c r="BB36" s="444">
        <f t="shared" si="15"/>
        <v>1.2233750381446444</v>
      </c>
      <c r="BC36" s="444">
        <f t="shared" si="15"/>
        <v>1.6201438848920862</v>
      </c>
      <c r="BD36" s="444">
        <f t="shared" si="15"/>
        <v>1.8920009494422025</v>
      </c>
      <c r="BE36" s="444">
        <f t="shared" si="15"/>
        <v>1.0071544715447154</v>
      </c>
      <c r="BF36" s="444">
        <f t="shared" si="3"/>
        <v>1.2166993615991941</v>
      </c>
      <c r="BG36" s="444">
        <f t="shared" si="4"/>
        <v>0.31616983874613247</v>
      </c>
      <c r="BH36" s="480">
        <f t="shared" si="5"/>
        <v>25.985863782370039</v>
      </c>
    </row>
    <row r="37" spans="3:60">
      <c r="C37">
        <v>2003</v>
      </c>
      <c r="D37">
        <v>80</v>
      </c>
      <c r="E37">
        <v>89.228277399999996</v>
      </c>
    </row>
    <row r="38" spans="3:60">
      <c r="C38">
        <v>2003</v>
      </c>
      <c r="D38">
        <v>100</v>
      </c>
      <c r="E38">
        <v>88.329077699999999</v>
      </c>
    </row>
    <row r="39" spans="3:60">
      <c r="C39">
        <v>2004</v>
      </c>
      <c r="D39">
        <v>0</v>
      </c>
      <c r="E39">
        <v>20.040624999999999</v>
      </c>
    </row>
    <row r="40" spans="3:60">
      <c r="C40">
        <v>2004</v>
      </c>
      <c r="D40">
        <v>20</v>
      </c>
      <c r="E40">
        <v>28.862004599999999</v>
      </c>
    </row>
    <row r="41" spans="3:60">
      <c r="C41">
        <v>2004</v>
      </c>
      <c r="D41">
        <v>40</v>
      </c>
      <c r="E41">
        <v>36.092492399999998</v>
      </c>
    </row>
    <row r="42" spans="3:60">
      <c r="C42">
        <v>2004</v>
      </c>
      <c r="D42">
        <v>60</v>
      </c>
      <c r="E42">
        <v>53.767530499999999</v>
      </c>
    </row>
    <row r="43" spans="3:60">
      <c r="C43">
        <v>2004</v>
      </c>
      <c r="D43">
        <v>80</v>
      </c>
      <c r="E43">
        <v>56.225343000000002</v>
      </c>
    </row>
    <row r="44" spans="3:60">
      <c r="C44">
        <v>2004</v>
      </c>
      <c r="D44">
        <v>100</v>
      </c>
      <c r="E44">
        <v>60.7</v>
      </c>
    </row>
    <row r="45" spans="3:60">
      <c r="C45">
        <v>2005</v>
      </c>
      <c r="D45">
        <v>0</v>
      </c>
      <c r="E45">
        <v>23.916775000000001</v>
      </c>
    </row>
    <row r="46" spans="3:60">
      <c r="C46">
        <v>2005</v>
      </c>
      <c r="D46">
        <v>20</v>
      </c>
      <c r="E46">
        <v>28.694932099999999</v>
      </c>
    </row>
    <row r="47" spans="3:60">
      <c r="C47">
        <v>2005</v>
      </c>
      <c r="D47">
        <v>40</v>
      </c>
      <c r="E47">
        <v>33.319544299999997</v>
      </c>
    </row>
    <row r="48" spans="3:60">
      <c r="C48">
        <v>2005</v>
      </c>
      <c r="D48">
        <v>60</v>
      </c>
      <c r="E48">
        <v>38.118406299999997</v>
      </c>
    </row>
    <row r="49" spans="3:16">
      <c r="C49">
        <v>2005</v>
      </c>
      <c r="D49">
        <v>80</v>
      </c>
      <c r="E49">
        <v>38.795962899999999</v>
      </c>
    </row>
    <row r="50" spans="3:16">
      <c r="C50">
        <v>2005</v>
      </c>
      <c r="D50">
        <v>100</v>
      </c>
      <c r="E50">
        <v>42.7795463</v>
      </c>
    </row>
    <row r="51" spans="3:16">
      <c r="C51">
        <v>2006</v>
      </c>
      <c r="D51">
        <v>0</v>
      </c>
      <c r="E51">
        <v>34.4634754</v>
      </c>
    </row>
    <row r="52" spans="3:16">
      <c r="C52">
        <v>2006</v>
      </c>
      <c r="D52">
        <v>20</v>
      </c>
      <c r="E52">
        <v>38.460653600000001</v>
      </c>
    </row>
    <row r="53" spans="3:16">
      <c r="C53">
        <v>2006</v>
      </c>
      <c r="D53">
        <v>40</v>
      </c>
      <c r="E53">
        <v>43.103391000000002</v>
      </c>
    </row>
    <row r="54" spans="3:16">
      <c r="C54">
        <v>2006</v>
      </c>
      <c r="D54">
        <v>60</v>
      </c>
      <c r="E54">
        <v>33.828997100000002</v>
      </c>
    </row>
    <row r="55" spans="3:16">
      <c r="C55">
        <v>2006</v>
      </c>
      <c r="D55">
        <v>80</v>
      </c>
      <c r="E55">
        <v>40.2958772</v>
      </c>
      <c r="K55">
        <v>0</v>
      </c>
      <c r="L55">
        <v>20</v>
      </c>
      <c r="M55">
        <v>40</v>
      </c>
      <c r="N55">
        <v>60</v>
      </c>
      <c r="O55">
        <v>80</v>
      </c>
      <c r="P55">
        <v>100</v>
      </c>
    </row>
    <row r="56" spans="3:16">
      <c r="C56">
        <v>2006</v>
      </c>
      <c r="D56">
        <v>100</v>
      </c>
      <c r="E56">
        <v>40.700000000000003</v>
      </c>
      <c r="J56">
        <v>1971</v>
      </c>
      <c r="K56">
        <v>36.725000000000001</v>
      </c>
      <c r="L56">
        <v>35.700000000000003</v>
      </c>
      <c r="M56">
        <v>35.524999999999999</v>
      </c>
      <c r="N56">
        <v>35.225000000000001</v>
      </c>
      <c r="O56">
        <v>35.424999999999997</v>
      </c>
      <c r="P56">
        <v>37.424999999999997</v>
      </c>
    </row>
    <row r="57" spans="3:16">
      <c r="C57">
        <v>2007</v>
      </c>
      <c r="D57">
        <v>0</v>
      </c>
      <c r="E57">
        <v>38.729999999999997</v>
      </c>
      <c r="J57">
        <v>1972</v>
      </c>
      <c r="K57">
        <v>27.95</v>
      </c>
      <c r="L57">
        <v>27.557500000000001</v>
      </c>
      <c r="M57">
        <v>25.377500000000001</v>
      </c>
      <c r="N57">
        <v>25.017499999999998</v>
      </c>
      <c r="O57">
        <v>23.047499999999999</v>
      </c>
      <c r="P57">
        <v>21.84</v>
      </c>
    </row>
    <row r="58" spans="3:16">
      <c r="C58">
        <v>2007</v>
      </c>
      <c r="D58">
        <v>20</v>
      </c>
      <c r="E58">
        <v>47.262500000000003</v>
      </c>
      <c r="J58">
        <v>1974</v>
      </c>
      <c r="K58">
        <v>16.546800000000001</v>
      </c>
      <c r="L58">
        <v>27.043500000000002</v>
      </c>
      <c r="M58">
        <v>32.609499999999997</v>
      </c>
      <c r="N58">
        <v>30.310500000000001</v>
      </c>
      <c r="O58">
        <v>29.645</v>
      </c>
      <c r="P58">
        <v>27.799800000000001</v>
      </c>
    </row>
    <row r="59" spans="3:16">
      <c r="C59">
        <v>2007</v>
      </c>
      <c r="D59">
        <v>40</v>
      </c>
      <c r="E59">
        <v>51.732500000000002</v>
      </c>
      <c r="J59">
        <v>1975</v>
      </c>
      <c r="K59">
        <v>26.861999999999998</v>
      </c>
      <c r="L59">
        <v>34.878300000000003</v>
      </c>
      <c r="M59">
        <v>39.718299999999999</v>
      </c>
      <c r="N59">
        <v>46.857300000000002</v>
      </c>
      <c r="O59">
        <v>51.273800000000001</v>
      </c>
      <c r="P59">
        <v>50.547800000000002</v>
      </c>
    </row>
    <row r="60" spans="3:16">
      <c r="C60">
        <v>2007</v>
      </c>
      <c r="D60">
        <v>60</v>
      </c>
      <c r="E60">
        <v>46.542499999999997</v>
      </c>
      <c r="J60">
        <v>1976</v>
      </c>
      <c r="K60">
        <v>23.2623</v>
      </c>
      <c r="L60">
        <v>27.497299999999999</v>
      </c>
      <c r="M60">
        <v>32.064999999999998</v>
      </c>
      <c r="N60">
        <v>40.111499999999999</v>
      </c>
      <c r="O60">
        <v>44.588500000000003</v>
      </c>
      <c r="P60">
        <v>46.7363</v>
      </c>
    </row>
    <row r="61" spans="3:16">
      <c r="C61">
        <v>2007</v>
      </c>
      <c r="D61">
        <v>80</v>
      </c>
      <c r="E61">
        <v>42.35</v>
      </c>
      <c r="J61">
        <v>1977</v>
      </c>
      <c r="K61">
        <v>16.970300000000002</v>
      </c>
      <c r="L61">
        <v>26.861999999999998</v>
      </c>
      <c r="M61">
        <v>28.1325</v>
      </c>
      <c r="N61">
        <v>28.737500000000001</v>
      </c>
      <c r="O61">
        <v>29.4938</v>
      </c>
      <c r="P61">
        <v>28.828299999999999</v>
      </c>
    </row>
    <row r="62" spans="3:16">
      <c r="C62">
        <v>2007</v>
      </c>
      <c r="D62">
        <v>100</v>
      </c>
      <c r="E62">
        <v>50.3</v>
      </c>
      <c r="J62">
        <v>1978</v>
      </c>
      <c r="K62">
        <v>20.721299999999999</v>
      </c>
      <c r="L62">
        <v>26.287299999999998</v>
      </c>
      <c r="M62">
        <v>33.637999999999998</v>
      </c>
      <c r="N62">
        <v>39.688000000000002</v>
      </c>
      <c r="O62">
        <v>44.346499999999999</v>
      </c>
      <c r="P62">
        <v>38.568800000000003</v>
      </c>
    </row>
    <row r="63" spans="3:16">
      <c r="C63">
        <v>2008</v>
      </c>
      <c r="D63">
        <v>0</v>
      </c>
      <c r="E63">
        <v>42.282615700000001</v>
      </c>
      <c r="J63">
        <v>1979</v>
      </c>
      <c r="K63">
        <v>37.674999999999997</v>
      </c>
      <c r="L63">
        <v>44.68</v>
      </c>
      <c r="M63">
        <v>35.807499999999997</v>
      </c>
      <c r="N63">
        <v>38.357500000000002</v>
      </c>
      <c r="O63">
        <v>42.177500000000002</v>
      </c>
      <c r="P63">
        <v>39.582500000000003</v>
      </c>
    </row>
    <row r="64" spans="3:16">
      <c r="C64">
        <v>2008</v>
      </c>
      <c r="D64">
        <v>20</v>
      </c>
      <c r="E64">
        <v>55.895833400000001</v>
      </c>
      <c r="J64">
        <v>1980</v>
      </c>
      <c r="K64">
        <v>20.842500000000001</v>
      </c>
      <c r="L64">
        <v>28.405000000000001</v>
      </c>
      <c r="M64">
        <v>37.417499999999997</v>
      </c>
      <c r="N64">
        <v>52.302500000000002</v>
      </c>
      <c r="O64">
        <v>60.712499999999999</v>
      </c>
      <c r="P64">
        <v>55.297499999999999</v>
      </c>
    </row>
    <row r="65" spans="3:16">
      <c r="C65">
        <v>2008</v>
      </c>
      <c r="D65">
        <v>40</v>
      </c>
      <c r="E65">
        <v>69.331917599999997</v>
      </c>
      <c r="J65">
        <v>1981</v>
      </c>
      <c r="K65">
        <v>19.5425</v>
      </c>
      <c r="L65">
        <v>31.704999999999998</v>
      </c>
      <c r="M65">
        <v>32.277500000000003</v>
      </c>
      <c r="N65">
        <v>34.905000000000001</v>
      </c>
      <c r="O65">
        <v>37.54</v>
      </c>
      <c r="P65">
        <v>38.782499999999999</v>
      </c>
    </row>
    <row r="66" spans="3:16">
      <c r="C66">
        <v>2008</v>
      </c>
      <c r="D66">
        <v>60</v>
      </c>
      <c r="E66">
        <v>81.781833599999999</v>
      </c>
      <c r="J66">
        <v>1982</v>
      </c>
      <c r="K66">
        <v>27.497499999999999</v>
      </c>
      <c r="L66">
        <v>36.057499999999997</v>
      </c>
      <c r="M66">
        <v>32.82</v>
      </c>
      <c r="N66">
        <v>32.729999999999997</v>
      </c>
      <c r="O66">
        <v>29.737500000000001</v>
      </c>
      <c r="P66">
        <v>27.8</v>
      </c>
    </row>
    <row r="67" spans="3:16">
      <c r="C67">
        <v>2008</v>
      </c>
      <c r="D67">
        <v>80</v>
      </c>
      <c r="E67">
        <v>86.805154099999996</v>
      </c>
      <c r="J67">
        <v>1983</v>
      </c>
      <c r="K67">
        <v>38.537500000000001</v>
      </c>
      <c r="L67">
        <v>48.097499999999997</v>
      </c>
      <c r="M67">
        <v>51.545000000000002</v>
      </c>
      <c r="N67">
        <v>51.0625</v>
      </c>
      <c r="O67">
        <v>47.61</v>
      </c>
      <c r="P67">
        <v>37.417499999999997</v>
      </c>
    </row>
    <row r="68" spans="3:16">
      <c r="C68">
        <v>2008</v>
      </c>
      <c r="D68">
        <v>100</v>
      </c>
      <c r="E68">
        <v>88.32</v>
      </c>
      <c r="J68">
        <v>1984</v>
      </c>
      <c r="K68">
        <v>33.365000000000002</v>
      </c>
      <c r="L68">
        <v>43.712499999999999</v>
      </c>
      <c r="M68">
        <v>42.56</v>
      </c>
      <c r="N68">
        <v>44.6175</v>
      </c>
      <c r="O68">
        <v>42.227499999999999</v>
      </c>
      <c r="P68">
        <v>40.35</v>
      </c>
    </row>
    <row r="69" spans="3:16">
      <c r="C69">
        <v>2009</v>
      </c>
      <c r="D69">
        <v>0</v>
      </c>
      <c r="E69">
        <v>23.14</v>
      </c>
      <c r="J69">
        <v>1985</v>
      </c>
      <c r="K69">
        <v>20.4175</v>
      </c>
      <c r="L69">
        <v>30.4925</v>
      </c>
      <c r="M69">
        <v>34.305</v>
      </c>
      <c r="N69">
        <v>34.664999999999999</v>
      </c>
      <c r="O69">
        <v>33.395000000000003</v>
      </c>
      <c r="P69">
        <v>30.22</v>
      </c>
    </row>
    <row r="70" spans="3:16">
      <c r="C70">
        <v>2009</v>
      </c>
      <c r="D70">
        <v>20</v>
      </c>
      <c r="E70">
        <v>29.647500000000001</v>
      </c>
      <c r="J70">
        <v>1986</v>
      </c>
      <c r="K70">
        <v>40.3825</v>
      </c>
      <c r="L70">
        <v>42.44</v>
      </c>
      <c r="M70">
        <v>43.077500000000001</v>
      </c>
      <c r="N70">
        <v>44.467500000000001</v>
      </c>
      <c r="O70">
        <v>45.375</v>
      </c>
      <c r="P70">
        <v>46.01</v>
      </c>
    </row>
    <row r="71" spans="3:16">
      <c r="C71">
        <v>2009</v>
      </c>
      <c r="D71">
        <v>40</v>
      </c>
      <c r="E71">
        <v>37.692500000000003</v>
      </c>
      <c r="J71">
        <v>1987</v>
      </c>
      <c r="K71">
        <v>30.4925</v>
      </c>
      <c r="L71">
        <v>37.055</v>
      </c>
      <c r="M71">
        <v>41.112499999999997</v>
      </c>
      <c r="N71">
        <v>42.652500000000003</v>
      </c>
      <c r="O71">
        <v>42.982500000000002</v>
      </c>
      <c r="P71">
        <v>41.502499999999998</v>
      </c>
    </row>
    <row r="72" spans="3:16">
      <c r="C72">
        <v>2009</v>
      </c>
      <c r="D72">
        <v>60</v>
      </c>
      <c r="E72">
        <v>43.51</v>
      </c>
      <c r="J72">
        <v>1988</v>
      </c>
      <c r="K72">
        <v>27.072500000000002</v>
      </c>
      <c r="L72">
        <v>40.957500000000003</v>
      </c>
      <c r="M72">
        <v>47.975000000000001</v>
      </c>
      <c r="N72">
        <v>57.292499999999997</v>
      </c>
      <c r="O72">
        <v>65.067499999999995</v>
      </c>
      <c r="P72">
        <v>63.16</v>
      </c>
    </row>
    <row r="73" spans="3:16">
      <c r="C73">
        <v>2009</v>
      </c>
      <c r="D73">
        <v>80</v>
      </c>
      <c r="E73">
        <v>57.272500000000001</v>
      </c>
      <c r="J73">
        <v>1989</v>
      </c>
      <c r="K73">
        <v>18.09</v>
      </c>
      <c r="L73">
        <v>34.727499999999999</v>
      </c>
      <c r="M73">
        <v>37.51</v>
      </c>
      <c r="N73">
        <v>39.534999999999997</v>
      </c>
      <c r="O73">
        <v>42.4375</v>
      </c>
      <c r="P73">
        <v>40.322499999999998</v>
      </c>
    </row>
    <row r="74" spans="3:16">
      <c r="C74">
        <v>2009</v>
      </c>
      <c r="D74">
        <v>100</v>
      </c>
      <c r="E74">
        <v>73.034999999999997</v>
      </c>
      <c r="J74">
        <v>1990</v>
      </c>
      <c r="K74">
        <v>26.4375</v>
      </c>
      <c r="L74">
        <v>41.832500000000003</v>
      </c>
      <c r="M74">
        <v>48.46</v>
      </c>
      <c r="N74">
        <v>49.274999999999999</v>
      </c>
      <c r="O74">
        <v>48.28</v>
      </c>
      <c r="P74">
        <v>43.862499999999997</v>
      </c>
    </row>
    <row r="75" spans="3:16">
      <c r="C75">
        <v>2010</v>
      </c>
      <c r="D75">
        <v>0</v>
      </c>
      <c r="E75">
        <v>13.0204874</v>
      </c>
      <c r="J75">
        <v>1991</v>
      </c>
      <c r="K75">
        <v>22.655000000000001</v>
      </c>
      <c r="L75">
        <v>27.195</v>
      </c>
      <c r="M75">
        <v>28.1325</v>
      </c>
      <c r="N75">
        <v>28.98</v>
      </c>
      <c r="O75">
        <v>27.83</v>
      </c>
      <c r="P75">
        <v>29.49</v>
      </c>
    </row>
    <row r="76" spans="3:16">
      <c r="C76">
        <v>2010</v>
      </c>
      <c r="D76">
        <v>20</v>
      </c>
      <c r="E76">
        <v>15.384088999999999</v>
      </c>
      <c r="J76">
        <v>1992</v>
      </c>
      <c r="K76">
        <v>17.889900000000001</v>
      </c>
      <c r="L76">
        <v>27.7302</v>
      </c>
      <c r="M76">
        <v>34.5304</v>
      </c>
      <c r="N76">
        <v>38.242100000000001</v>
      </c>
      <c r="O76">
        <v>41.6785</v>
      </c>
      <c r="P76">
        <v>38.747199999999999</v>
      </c>
    </row>
    <row r="77" spans="3:16">
      <c r="C77">
        <v>2010</v>
      </c>
      <c r="D77">
        <v>40</v>
      </c>
      <c r="E77">
        <v>20.640467399999999</v>
      </c>
      <c r="J77">
        <v>1993</v>
      </c>
      <c r="K77">
        <v>17.151800000000001</v>
      </c>
      <c r="L77">
        <v>24.439</v>
      </c>
      <c r="M77">
        <v>31.6113</v>
      </c>
      <c r="N77">
        <v>37.047199999999997</v>
      </c>
      <c r="O77">
        <v>43.526699999999998</v>
      </c>
      <c r="P77">
        <v>36.318199999999997</v>
      </c>
    </row>
    <row r="78" spans="3:16">
      <c r="C78">
        <v>2010</v>
      </c>
      <c r="D78">
        <v>60</v>
      </c>
      <c r="E78">
        <v>23.463007099999999</v>
      </c>
      <c r="J78">
        <v>1994</v>
      </c>
      <c r="K78">
        <v>11.092700000000001</v>
      </c>
      <c r="L78">
        <v>16.952100000000002</v>
      </c>
      <c r="M78">
        <v>22.569500000000001</v>
      </c>
      <c r="N78">
        <v>33.002800000000001</v>
      </c>
      <c r="O78">
        <v>36.408900000000003</v>
      </c>
      <c r="P78">
        <v>45.314500000000002</v>
      </c>
    </row>
    <row r="79" spans="3:16">
      <c r="C79">
        <v>2010</v>
      </c>
      <c r="D79">
        <v>80</v>
      </c>
      <c r="E79">
        <v>28.530276300000001</v>
      </c>
      <c r="J79">
        <v>1995</v>
      </c>
      <c r="K79">
        <v>29.386299999999999</v>
      </c>
      <c r="L79">
        <v>34.151899999999998</v>
      </c>
      <c r="M79">
        <v>37.860799999999998</v>
      </c>
      <c r="N79">
        <v>41.355899999999998</v>
      </c>
      <c r="O79">
        <v>43.472799999999999</v>
      </c>
      <c r="P79">
        <v>45.956299999999999</v>
      </c>
    </row>
    <row r="80" spans="3:16">
      <c r="C80">
        <v>2010</v>
      </c>
      <c r="D80">
        <v>100</v>
      </c>
      <c r="E80">
        <v>31.33</v>
      </c>
      <c r="J80">
        <v>1996</v>
      </c>
      <c r="K80">
        <v>18.0137</v>
      </c>
      <c r="L80">
        <v>23.828900000000001</v>
      </c>
      <c r="M80">
        <v>27.289200000000001</v>
      </c>
      <c r="N80">
        <v>26.554300000000001</v>
      </c>
      <c r="O80">
        <v>34.885899999999999</v>
      </c>
      <c r="P80">
        <v>38.762900000000002</v>
      </c>
    </row>
    <row r="81" spans="3:16">
      <c r="C81">
        <v>2011</v>
      </c>
      <c r="D81">
        <v>0</v>
      </c>
      <c r="E81">
        <v>27.515000000000001</v>
      </c>
      <c r="J81">
        <v>1997</v>
      </c>
      <c r="K81">
        <v>18.807700000000001</v>
      </c>
      <c r="L81">
        <v>28.098400000000002</v>
      </c>
      <c r="M81">
        <v>29.164899999999999</v>
      </c>
      <c r="N81">
        <v>37.790999999999997</v>
      </c>
      <c r="O81">
        <v>44.127000000000002</v>
      </c>
      <c r="P81">
        <v>53.1676</v>
      </c>
    </row>
    <row r="82" spans="3:16">
      <c r="C82">
        <v>2011</v>
      </c>
      <c r="D82">
        <v>20</v>
      </c>
      <c r="E82">
        <v>30.2925</v>
      </c>
      <c r="J82">
        <v>1998</v>
      </c>
      <c r="K82">
        <v>28.463799999999999</v>
      </c>
      <c r="L82">
        <v>32.726500000000001</v>
      </c>
      <c r="M82">
        <v>41.185600000000001</v>
      </c>
      <c r="N82">
        <v>52.240400000000001</v>
      </c>
      <c r="O82">
        <v>53.455300000000001</v>
      </c>
      <c r="P82">
        <v>56.251800000000003</v>
      </c>
    </row>
    <row r="83" spans="3:16">
      <c r="C83">
        <v>2011</v>
      </c>
      <c r="D83">
        <v>40</v>
      </c>
      <c r="E83">
        <v>36.29</v>
      </c>
      <c r="J83">
        <v>1999</v>
      </c>
      <c r="K83">
        <v>19.1843906</v>
      </c>
      <c r="L83">
        <v>23.560070799999998</v>
      </c>
      <c r="M83">
        <v>31.011738099999999</v>
      </c>
      <c r="N83">
        <v>37.082539400000002</v>
      </c>
      <c r="O83">
        <v>47.479795299999999</v>
      </c>
      <c r="P83">
        <v>54.026965199999999</v>
      </c>
    </row>
    <row r="84" spans="3:16">
      <c r="C84">
        <v>2011</v>
      </c>
      <c r="D84">
        <v>60</v>
      </c>
      <c r="E84">
        <v>35.262500000000003</v>
      </c>
      <c r="J84">
        <v>2000</v>
      </c>
      <c r="K84">
        <v>24.206640199999999</v>
      </c>
      <c r="L84">
        <v>32.9565634</v>
      </c>
      <c r="M84">
        <v>36.154504899999999</v>
      </c>
      <c r="N84">
        <v>41.573239000000001</v>
      </c>
      <c r="O84">
        <v>47.880290199999997</v>
      </c>
      <c r="P84">
        <v>39.396862200000001</v>
      </c>
    </row>
    <row r="85" spans="3:16">
      <c r="C85">
        <v>2011</v>
      </c>
      <c r="D85">
        <v>80</v>
      </c>
      <c r="E85">
        <v>40.442500000000003</v>
      </c>
      <c r="J85">
        <v>2001</v>
      </c>
      <c r="K85">
        <v>27.5221804</v>
      </c>
      <c r="L85">
        <v>22.608702399999999</v>
      </c>
      <c r="M85">
        <v>27.468674799999999</v>
      </c>
      <c r="N85">
        <v>27.9365907</v>
      </c>
      <c r="O85">
        <v>25.700200800000001</v>
      </c>
      <c r="P85">
        <v>21.164360899999998</v>
      </c>
    </row>
    <row r="86" spans="3:16">
      <c r="C86">
        <v>2011</v>
      </c>
      <c r="D86">
        <v>100</v>
      </c>
      <c r="E86">
        <v>44.69</v>
      </c>
      <c r="J86">
        <v>2002</v>
      </c>
      <c r="K86">
        <v>36.398688800000002</v>
      </c>
      <c r="L86">
        <v>46.799952099999999</v>
      </c>
      <c r="M86">
        <v>48.093073199999999</v>
      </c>
      <c r="N86">
        <v>44.606480300000001</v>
      </c>
      <c r="O86">
        <v>42.549199899999998</v>
      </c>
      <c r="P86">
        <v>43.915607199999997</v>
      </c>
    </row>
    <row r="87" spans="3:16">
      <c r="C87">
        <v>2012</v>
      </c>
      <c r="D87">
        <v>0</v>
      </c>
      <c r="E87">
        <v>27.074999999999999</v>
      </c>
      <c r="J87">
        <v>2003</v>
      </c>
      <c r="K87">
        <v>39.633955800000003</v>
      </c>
      <c r="L87">
        <v>54.712842999999999</v>
      </c>
      <c r="M87">
        <v>67.785823199999996</v>
      </c>
      <c r="N87">
        <v>75.740281999999993</v>
      </c>
      <c r="O87">
        <v>89.228277399999996</v>
      </c>
      <c r="P87">
        <v>88.329077699999999</v>
      </c>
    </row>
    <row r="88" spans="3:16">
      <c r="C88">
        <v>2012</v>
      </c>
      <c r="D88">
        <v>20</v>
      </c>
      <c r="E88">
        <v>35.155000000000001</v>
      </c>
      <c r="J88">
        <v>2004</v>
      </c>
      <c r="K88">
        <v>20.040624999999999</v>
      </c>
      <c r="L88">
        <v>28.862004599999999</v>
      </c>
      <c r="M88">
        <v>36.092492399999998</v>
      </c>
      <c r="N88">
        <v>53.767530499999999</v>
      </c>
      <c r="O88">
        <v>56.225343000000002</v>
      </c>
      <c r="P88">
        <v>60.7</v>
      </c>
    </row>
    <row r="89" spans="3:16">
      <c r="C89">
        <v>2012</v>
      </c>
      <c r="D89">
        <v>40</v>
      </c>
      <c r="E89">
        <v>48.397500000000001</v>
      </c>
      <c r="J89">
        <v>2005</v>
      </c>
      <c r="K89">
        <v>23.916775000000001</v>
      </c>
      <c r="L89">
        <v>28.694932099999999</v>
      </c>
      <c r="M89">
        <v>33.319544299999997</v>
      </c>
      <c r="N89">
        <v>38.118406299999997</v>
      </c>
      <c r="O89">
        <v>38.795962899999999</v>
      </c>
      <c r="P89">
        <v>42.7795463</v>
      </c>
    </row>
    <row r="90" spans="3:16">
      <c r="C90">
        <v>2012</v>
      </c>
      <c r="D90">
        <v>60</v>
      </c>
      <c r="E90">
        <v>55.384999999999998</v>
      </c>
      <c r="J90">
        <v>2006</v>
      </c>
      <c r="K90">
        <v>34.4634754</v>
      </c>
      <c r="L90">
        <v>38.460653600000001</v>
      </c>
      <c r="M90">
        <v>43.103391000000002</v>
      </c>
      <c r="N90">
        <v>33.828997100000002</v>
      </c>
      <c r="O90">
        <v>40.2958772</v>
      </c>
      <c r="P90">
        <v>40.700000000000003</v>
      </c>
    </row>
    <row r="91" spans="3:16">
      <c r="C91">
        <v>2012</v>
      </c>
      <c r="D91">
        <v>80</v>
      </c>
      <c r="E91">
        <v>60.65</v>
      </c>
      <c r="J91">
        <v>2007</v>
      </c>
      <c r="K91">
        <v>38.729999999999997</v>
      </c>
      <c r="L91">
        <v>47.262500000000003</v>
      </c>
      <c r="M91">
        <v>51.732500000000002</v>
      </c>
      <c r="N91">
        <v>46.542499999999997</v>
      </c>
      <c r="O91">
        <v>42.35</v>
      </c>
      <c r="P91">
        <v>50.3</v>
      </c>
    </row>
    <row r="92" spans="3:16">
      <c r="C92">
        <v>2012</v>
      </c>
      <c r="D92">
        <v>100</v>
      </c>
      <c r="E92">
        <v>61.23</v>
      </c>
      <c r="J92">
        <v>2008</v>
      </c>
      <c r="K92">
        <v>42.282615700000001</v>
      </c>
      <c r="L92">
        <v>55.895833400000001</v>
      </c>
      <c r="M92">
        <v>69.331917599999997</v>
      </c>
      <c r="N92">
        <v>81.781833599999999</v>
      </c>
      <c r="O92">
        <v>86.805154099999996</v>
      </c>
      <c r="P92">
        <v>88.32</v>
      </c>
    </row>
    <row r="93" spans="3:16">
      <c r="C93">
        <v>2013</v>
      </c>
      <c r="D93">
        <v>0</v>
      </c>
      <c r="E93">
        <v>23.0102197</v>
      </c>
      <c r="J93">
        <v>2009</v>
      </c>
      <c r="K93">
        <v>23.14</v>
      </c>
      <c r="L93">
        <v>29.647500000000001</v>
      </c>
      <c r="M93">
        <v>37.692500000000003</v>
      </c>
      <c r="N93">
        <v>43.51</v>
      </c>
      <c r="O93">
        <v>57.272500000000001</v>
      </c>
      <c r="P93">
        <v>73.034999999999997</v>
      </c>
    </row>
    <row r="94" spans="3:16">
      <c r="C94">
        <v>2013</v>
      </c>
      <c r="D94">
        <v>20</v>
      </c>
      <c r="E94">
        <v>28.053913300000001</v>
      </c>
      <c r="J94">
        <v>2010</v>
      </c>
      <c r="K94">
        <v>13.0204874</v>
      </c>
      <c r="L94">
        <v>15.384088999999999</v>
      </c>
      <c r="M94">
        <v>20.640467399999999</v>
      </c>
      <c r="N94">
        <v>23.463007099999999</v>
      </c>
      <c r="O94">
        <v>28.530276300000001</v>
      </c>
      <c r="P94">
        <v>31.33</v>
      </c>
    </row>
    <row r="95" spans="3:16">
      <c r="C95">
        <v>2013</v>
      </c>
      <c r="D95">
        <v>40</v>
      </c>
      <c r="E95">
        <v>35.5309423</v>
      </c>
      <c r="J95">
        <v>2011</v>
      </c>
      <c r="K95">
        <v>27.515000000000001</v>
      </c>
      <c r="L95">
        <v>30.2925</v>
      </c>
      <c r="M95">
        <v>36.29</v>
      </c>
      <c r="N95">
        <v>35.262500000000003</v>
      </c>
      <c r="O95">
        <v>40.442500000000003</v>
      </c>
      <c r="P95">
        <v>44.69</v>
      </c>
    </row>
    <row r="96" spans="3:16">
      <c r="C96">
        <v>2013</v>
      </c>
      <c r="D96">
        <v>60</v>
      </c>
      <c r="E96">
        <v>40.0566891</v>
      </c>
      <c r="J96">
        <v>2012</v>
      </c>
      <c r="K96">
        <v>27.074999999999999</v>
      </c>
      <c r="L96">
        <v>35.155000000000001</v>
      </c>
      <c r="M96">
        <v>48.397500000000001</v>
      </c>
      <c r="N96">
        <v>55.384999999999998</v>
      </c>
      <c r="O96">
        <v>60.65</v>
      </c>
      <c r="P96">
        <v>61.23</v>
      </c>
    </row>
    <row r="97" spans="3:16">
      <c r="C97">
        <v>2013</v>
      </c>
      <c r="D97">
        <v>80</v>
      </c>
      <c r="E97">
        <v>38.100177600000002</v>
      </c>
      <c r="J97">
        <v>2013</v>
      </c>
      <c r="K97">
        <v>23.0102197</v>
      </c>
      <c r="L97">
        <v>28.053913300000001</v>
      </c>
      <c r="M97">
        <v>35.5309423</v>
      </c>
      <c r="N97">
        <v>40.0566891</v>
      </c>
      <c r="O97">
        <v>38.100177600000002</v>
      </c>
      <c r="P97">
        <v>39.880000000000003</v>
      </c>
    </row>
    <row r="98" spans="3:16">
      <c r="C98">
        <v>2013</v>
      </c>
      <c r="D98">
        <v>100</v>
      </c>
      <c r="E98">
        <v>39.880000000000003</v>
      </c>
      <c r="J98">
        <v>2014</v>
      </c>
      <c r="K98">
        <v>29.798127399999998</v>
      </c>
      <c r="L98">
        <v>31.3245662</v>
      </c>
      <c r="M98">
        <v>27.846269299999999</v>
      </c>
      <c r="N98">
        <v>25.885349399999999</v>
      </c>
      <c r="O98">
        <v>27.2862735</v>
      </c>
      <c r="P98">
        <v>28.23</v>
      </c>
    </row>
    <row r="99" spans="3:16">
      <c r="C99">
        <v>2014</v>
      </c>
      <c r="D99">
        <v>0</v>
      </c>
      <c r="E99">
        <v>29.798127399999998</v>
      </c>
      <c r="J99">
        <v>2015</v>
      </c>
      <c r="K99">
        <v>28.515000000000001</v>
      </c>
      <c r="L99">
        <v>34.177500000000002</v>
      </c>
      <c r="M99">
        <v>32.770000000000003</v>
      </c>
      <c r="N99">
        <v>39.1325</v>
      </c>
      <c r="O99">
        <v>43.24</v>
      </c>
      <c r="P99">
        <v>40.090000000000003</v>
      </c>
    </row>
    <row r="100" spans="3:16">
      <c r="C100">
        <v>2014</v>
      </c>
      <c r="D100">
        <v>20</v>
      </c>
      <c r="E100">
        <v>31.3245662</v>
      </c>
      <c r="J100">
        <v>2016</v>
      </c>
      <c r="K100">
        <v>28.48</v>
      </c>
      <c r="L100">
        <v>46.99</v>
      </c>
      <c r="M100">
        <v>48.65</v>
      </c>
      <c r="N100">
        <v>64.97</v>
      </c>
      <c r="O100">
        <v>75.23</v>
      </c>
      <c r="P100">
        <v>78.819999999999993</v>
      </c>
    </row>
    <row r="101" spans="3:16">
      <c r="C101">
        <v>2014</v>
      </c>
      <c r="D101">
        <v>40</v>
      </c>
      <c r="E101">
        <v>27.846269299999999</v>
      </c>
      <c r="J101">
        <v>2017</v>
      </c>
      <c r="K101">
        <v>17.8</v>
      </c>
      <c r="L101">
        <v>30.93</v>
      </c>
      <c r="M101">
        <v>42.13</v>
      </c>
      <c r="N101">
        <v>61.08</v>
      </c>
      <c r="O101">
        <v>71.34</v>
      </c>
      <c r="P101">
        <v>79.709999999999994</v>
      </c>
    </row>
    <row r="102" spans="3:16">
      <c r="C102">
        <v>2014</v>
      </c>
      <c r="D102">
        <v>60</v>
      </c>
      <c r="E102">
        <v>25.885349399999999</v>
      </c>
      <c r="J102">
        <v>2018</v>
      </c>
      <c r="K102">
        <v>25.17</v>
      </c>
      <c r="L102">
        <v>28.82</v>
      </c>
      <c r="M102">
        <v>30.75</v>
      </c>
      <c r="N102">
        <v>28.09</v>
      </c>
      <c r="O102">
        <v>30.28</v>
      </c>
      <c r="P102">
        <v>30.97</v>
      </c>
    </row>
    <row r="103" spans="3:16">
      <c r="C103">
        <v>2014</v>
      </c>
      <c r="D103">
        <v>80</v>
      </c>
      <c r="E103">
        <v>27.2862735</v>
      </c>
    </row>
    <row r="104" spans="3:16">
      <c r="C104">
        <v>2014</v>
      </c>
      <c r="D104">
        <v>100</v>
      </c>
      <c r="E104">
        <v>28.23</v>
      </c>
    </row>
    <row r="105" spans="3:16">
      <c r="C105">
        <v>2015</v>
      </c>
      <c r="D105">
        <v>0</v>
      </c>
      <c r="E105">
        <v>28.515000000000001</v>
      </c>
    </row>
    <row r="106" spans="3:16">
      <c r="C106">
        <v>2015</v>
      </c>
      <c r="D106">
        <v>20</v>
      </c>
      <c r="E106">
        <v>34.177500000000002</v>
      </c>
    </row>
    <row r="107" spans="3:16">
      <c r="C107">
        <v>2015</v>
      </c>
      <c r="D107">
        <v>40</v>
      </c>
      <c r="E107">
        <v>32.770000000000003</v>
      </c>
    </row>
    <row r="108" spans="3:16">
      <c r="C108">
        <v>2015</v>
      </c>
      <c r="D108">
        <v>60</v>
      </c>
      <c r="E108">
        <v>39.1325</v>
      </c>
    </row>
    <row r="109" spans="3:16">
      <c r="C109">
        <v>2015</v>
      </c>
      <c r="D109">
        <v>80</v>
      </c>
      <c r="E109">
        <v>43.24</v>
      </c>
    </row>
    <row r="110" spans="3:16">
      <c r="C110">
        <v>2015</v>
      </c>
      <c r="D110">
        <v>100</v>
      </c>
      <c r="E110">
        <v>40.090000000000003</v>
      </c>
    </row>
    <row r="111" spans="3:16">
      <c r="C111">
        <v>2016</v>
      </c>
      <c r="D111">
        <v>0</v>
      </c>
      <c r="E111">
        <v>28.48</v>
      </c>
    </row>
    <row r="112" spans="3:16">
      <c r="C112">
        <v>2016</v>
      </c>
      <c r="D112">
        <v>20</v>
      </c>
      <c r="E112">
        <v>46.99</v>
      </c>
    </row>
    <row r="113" spans="3:5">
      <c r="C113">
        <v>2016</v>
      </c>
      <c r="D113">
        <v>40</v>
      </c>
      <c r="E113">
        <v>48.65</v>
      </c>
    </row>
    <row r="114" spans="3:5">
      <c r="C114">
        <v>2016</v>
      </c>
      <c r="D114">
        <v>60</v>
      </c>
      <c r="E114">
        <v>64.97</v>
      </c>
    </row>
    <row r="115" spans="3:5">
      <c r="C115">
        <v>2016</v>
      </c>
      <c r="D115">
        <v>80</v>
      </c>
      <c r="E115">
        <v>75.23</v>
      </c>
    </row>
    <row r="116" spans="3:5">
      <c r="C116">
        <v>2016</v>
      </c>
      <c r="D116">
        <v>100</v>
      </c>
      <c r="E116">
        <v>78.819999999999993</v>
      </c>
    </row>
    <row r="117" spans="3:5">
      <c r="C117">
        <v>2017</v>
      </c>
      <c r="D117">
        <v>0</v>
      </c>
      <c r="E117">
        <v>17.8</v>
      </c>
    </row>
    <row r="118" spans="3:5">
      <c r="C118">
        <v>2017</v>
      </c>
      <c r="D118">
        <v>20</v>
      </c>
      <c r="E118">
        <v>30.93</v>
      </c>
    </row>
    <row r="119" spans="3:5">
      <c r="C119">
        <v>2017</v>
      </c>
      <c r="D119">
        <v>40</v>
      </c>
      <c r="E119">
        <v>42.13</v>
      </c>
    </row>
    <row r="120" spans="3:5">
      <c r="C120">
        <v>2017</v>
      </c>
      <c r="D120">
        <v>60</v>
      </c>
      <c r="E120">
        <v>61.08</v>
      </c>
    </row>
    <row r="121" spans="3:5">
      <c r="C121">
        <v>2017</v>
      </c>
      <c r="D121">
        <v>80</v>
      </c>
      <c r="E121">
        <v>71.34</v>
      </c>
    </row>
    <row r="122" spans="3:5">
      <c r="C122">
        <v>2017</v>
      </c>
      <c r="D122">
        <v>100</v>
      </c>
      <c r="E122">
        <v>79.709999999999994</v>
      </c>
    </row>
    <row r="123" spans="3:5">
      <c r="C123">
        <v>2018</v>
      </c>
      <c r="D123">
        <v>0</v>
      </c>
      <c r="E123">
        <v>25.17</v>
      </c>
    </row>
    <row r="124" spans="3:5">
      <c r="C124">
        <v>2018</v>
      </c>
      <c r="D124">
        <v>20</v>
      </c>
      <c r="E124">
        <v>28.82</v>
      </c>
    </row>
    <row r="125" spans="3:5">
      <c r="C125">
        <v>2018</v>
      </c>
      <c r="D125">
        <v>40</v>
      </c>
      <c r="E125">
        <v>30.75</v>
      </c>
    </row>
    <row r="126" spans="3:5">
      <c r="C126">
        <v>2018</v>
      </c>
      <c r="D126">
        <v>60</v>
      </c>
      <c r="E126">
        <v>28.09</v>
      </c>
    </row>
    <row r="127" spans="3:5">
      <c r="C127">
        <v>2018</v>
      </c>
      <c r="D127">
        <v>80</v>
      </c>
      <c r="E127">
        <v>30.28</v>
      </c>
    </row>
    <row r="128" spans="3:5">
      <c r="C128">
        <v>2018</v>
      </c>
      <c r="D128">
        <v>100</v>
      </c>
      <c r="E128">
        <v>30.97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O1884"/>
  <sheetViews>
    <sheetView workbookViewId="0">
      <pane ySplit="3" topLeftCell="A4" activePane="bottomLeft" state="frozen"/>
      <selection pane="bottomLeft" activeCell="Y15" sqref="Y15"/>
    </sheetView>
  </sheetViews>
  <sheetFormatPr defaultRowHeight="12.75"/>
  <cols>
    <col min="12" max="12" width="14.7109375" customWidth="1"/>
    <col min="13" max="13" width="14.42578125" customWidth="1"/>
    <col min="14" max="14" width="13.140625" customWidth="1"/>
    <col min="16" max="16" width="15.140625" customWidth="1"/>
    <col min="24" max="24" width="12.42578125" bestFit="1" customWidth="1"/>
  </cols>
  <sheetData>
    <row r="1" spans="3:41" ht="18">
      <c r="C1" s="177"/>
      <c r="D1" s="323">
        <v>502</v>
      </c>
      <c r="L1" s="484" t="s">
        <v>872</v>
      </c>
      <c r="M1" s="484" t="s">
        <v>873</v>
      </c>
    </row>
    <row r="2" spans="3:41">
      <c r="L2" s="485" t="s">
        <v>870</v>
      </c>
      <c r="M2" s="485" t="s">
        <v>871</v>
      </c>
      <c r="N2" s="324">
        <v>42297</v>
      </c>
      <c r="O2" s="325"/>
      <c r="P2" s="324">
        <v>42289</v>
      </c>
      <c r="Q2" s="129" t="s">
        <v>409</v>
      </c>
    </row>
    <row r="3" spans="3:41">
      <c r="C3" s="7" t="s">
        <v>328</v>
      </c>
      <c r="D3" s="7" t="s">
        <v>201</v>
      </c>
      <c r="E3" s="356" t="s">
        <v>329</v>
      </c>
      <c r="F3" s="357" t="s">
        <v>1</v>
      </c>
      <c r="G3" s="357" t="s">
        <v>408</v>
      </c>
      <c r="H3" s="357" t="s">
        <v>138</v>
      </c>
      <c r="I3" s="357" t="s">
        <v>407</v>
      </c>
      <c r="J3" s="7" t="s">
        <v>140</v>
      </c>
      <c r="K3" s="7" t="s">
        <v>330</v>
      </c>
      <c r="L3" s="491"/>
      <c r="M3" s="10"/>
      <c r="N3" s="7">
        <v>502</v>
      </c>
      <c r="O3" s="7"/>
      <c r="P3" s="7">
        <v>222</v>
      </c>
      <c r="W3" s="357" t="s">
        <v>407</v>
      </c>
      <c r="X3" s="7" t="s">
        <v>140</v>
      </c>
      <c r="Z3" s="7" t="s">
        <v>328</v>
      </c>
      <c r="AA3" s="7" t="s">
        <v>201</v>
      </c>
      <c r="AB3" s="7" t="s">
        <v>329</v>
      </c>
      <c r="AC3" s="7" t="s">
        <v>1</v>
      </c>
      <c r="AD3" s="7" t="s">
        <v>327</v>
      </c>
      <c r="AE3" s="7" t="s">
        <v>138</v>
      </c>
      <c r="AF3" s="7" t="s">
        <v>779</v>
      </c>
      <c r="AG3" s="7" t="s">
        <v>140</v>
      </c>
      <c r="AH3" s="7" t="s">
        <v>330</v>
      </c>
      <c r="AI3" s="7" t="s">
        <v>321</v>
      </c>
      <c r="AJ3" s="7" t="s">
        <v>204</v>
      </c>
      <c r="AM3" s="372"/>
      <c r="AN3" s="372">
        <v>2009</v>
      </c>
      <c r="AO3" s="372"/>
    </row>
    <row r="4" spans="3:41" ht="15">
      <c r="C4">
        <v>1999</v>
      </c>
      <c r="D4">
        <v>502</v>
      </c>
      <c r="E4">
        <v>1</v>
      </c>
      <c r="F4">
        <v>1</v>
      </c>
      <c r="G4">
        <v>108</v>
      </c>
      <c r="H4">
        <v>0.59413000000000005</v>
      </c>
      <c r="I4">
        <v>1186.5404019512198</v>
      </c>
      <c r="J4">
        <v>5.5012037037037043E-3</v>
      </c>
      <c r="L4">
        <f>0.59*EXP(258.2*J4)</f>
        <v>2.4419039788469137</v>
      </c>
      <c r="M4">
        <f>1.7114*EXP(137.1*J4)</f>
        <v>3.6383372461657313</v>
      </c>
      <c r="N4">
        <v>48</v>
      </c>
      <c r="P4">
        <v>64</v>
      </c>
      <c r="S4" s="126" t="s">
        <v>154</v>
      </c>
      <c r="W4">
        <v>1186.5404019512198</v>
      </c>
      <c r="X4">
        <v>5.5012037037037E-3</v>
      </c>
      <c r="Z4">
        <v>1999</v>
      </c>
      <c r="AA4">
        <v>502</v>
      </c>
      <c r="AB4">
        <v>1</v>
      </c>
      <c r="AC4">
        <v>1</v>
      </c>
      <c r="AD4">
        <v>108</v>
      </c>
      <c r="AE4">
        <v>0.59413000000000005</v>
      </c>
      <c r="AF4">
        <f>AJ4*1000</f>
        <v>1186.5404019512198</v>
      </c>
      <c r="AG4">
        <f>AE4/AD4</f>
        <v>5.5012037037037043E-3</v>
      </c>
      <c r="AH4" s="1" t="s">
        <v>17</v>
      </c>
      <c r="AI4">
        <v>17.656851219512198</v>
      </c>
      <c r="AJ4">
        <f>AI4*60*1.12/1000</f>
        <v>1.1865404019512198</v>
      </c>
      <c r="AM4" s="129" t="s">
        <v>139</v>
      </c>
      <c r="AN4" s="129" t="s">
        <v>439</v>
      </c>
    </row>
    <row r="5" spans="3:41">
      <c r="C5">
        <v>1999</v>
      </c>
      <c r="D5">
        <v>502</v>
      </c>
      <c r="E5">
        <v>1</v>
      </c>
      <c r="F5">
        <v>2</v>
      </c>
      <c r="G5">
        <v>108</v>
      </c>
      <c r="H5">
        <v>0.60241999999999996</v>
      </c>
      <c r="I5">
        <v>1204.7349193382775</v>
      </c>
      <c r="J5">
        <v>5.5779629629629625E-3</v>
      </c>
      <c r="L5">
        <f t="shared" ref="L5:L10" si="0">0.59*EXP(258.2*J5)</f>
        <v>2.4907834385726875</v>
      </c>
      <c r="M5">
        <f t="shared" ref="M5:M10" si="1">1.7114*EXP(137.1*J5)</f>
        <v>3.6768281737781789</v>
      </c>
      <c r="N5">
        <v>67</v>
      </c>
      <c r="P5">
        <v>73</v>
      </c>
      <c r="S5" t="s">
        <v>155</v>
      </c>
      <c r="W5">
        <v>1204.7349193382775</v>
      </c>
      <c r="X5">
        <v>5.5779629629629625E-3</v>
      </c>
      <c r="Z5">
        <v>1999</v>
      </c>
      <c r="AA5">
        <v>502</v>
      </c>
      <c r="AB5">
        <v>1</v>
      </c>
      <c r="AC5">
        <v>2</v>
      </c>
      <c r="AD5">
        <v>108</v>
      </c>
      <c r="AE5">
        <v>0.60241999999999996</v>
      </c>
      <c r="AF5">
        <f t="shared" ref="AF5:AF68" si="2">AJ5*1000</f>
        <v>1204.7349193382775</v>
      </c>
      <c r="AG5">
        <f t="shared" ref="AG5:AG10" si="3">AE5/AD5</f>
        <v>5.5779629629629625E-3</v>
      </c>
      <c r="AH5" s="2">
        <v>2.265690803527832</v>
      </c>
      <c r="AI5">
        <v>17.927602966343411</v>
      </c>
      <c r="AJ5">
        <f t="shared" ref="AJ5:AJ68" si="4">AI5*60*1.12/1000</f>
        <v>1.2047349193382775</v>
      </c>
      <c r="AM5">
        <v>81</v>
      </c>
      <c r="AN5" s="128">
        <v>39849</v>
      </c>
      <c r="AO5" t="s">
        <v>156</v>
      </c>
    </row>
    <row r="6" spans="3:41">
      <c r="C6">
        <v>1999</v>
      </c>
      <c r="D6">
        <v>502</v>
      </c>
      <c r="E6">
        <v>1</v>
      </c>
      <c r="F6">
        <v>3</v>
      </c>
      <c r="G6">
        <v>108</v>
      </c>
      <c r="H6">
        <v>0.77032</v>
      </c>
      <c r="I6">
        <v>1564.1604912629778</v>
      </c>
      <c r="J6">
        <v>7.1325925925925923E-3</v>
      </c>
      <c r="L6">
        <f t="shared" si="0"/>
        <v>3.7210380137833794</v>
      </c>
      <c r="M6">
        <f t="shared" si="1"/>
        <v>4.5502864792178226</v>
      </c>
      <c r="N6">
        <v>69</v>
      </c>
      <c r="P6">
        <v>78</v>
      </c>
      <c r="S6" t="s">
        <v>163</v>
      </c>
      <c r="W6">
        <v>1564.1604912629778</v>
      </c>
      <c r="X6">
        <v>7.1325925925925923E-3</v>
      </c>
      <c r="Z6">
        <v>1999</v>
      </c>
      <c r="AA6">
        <v>502</v>
      </c>
      <c r="AB6">
        <v>1</v>
      </c>
      <c r="AC6">
        <v>3</v>
      </c>
      <c r="AD6">
        <v>108</v>
      </c>
      <c r="AE6">
        <v>0.77032</v>
      </c>
      <c r="AF6">
        <f t="shared" si="2"/>
        <v>1564.1604912629778</v>
      </c>
      <c r="AG6">
        <f t="shared" si="3"/>
        <v>7.1325925925925923E-3</v>
      </c>
      <c r="AH6" s="2">
        <v>2.3309886455535889</v>
      </c>
      <c r="AI6">
        <v>23.276197786651451</v>
      </c>
      <c r="AJ6">
        <f t="shared" si="4"/>
        <v>1.5641604912629778</v>
      </c>
      <c r="AM6">
        <v>87</v>
      </c>
      <c r="AN6" s="128">
        <v>39856</v>
      </c>
      <c r="AO6" t="s">
        <v>156</v>
      </c>
    </row>
    <row r="7" spans="3:41">
      <c r="C7">
        <v>1999</v>
      </c>
      <c r="D7">
        <v>502</v>
      </c>
      <c r="E7">
        <v>1</v>
      </c>
      <c r="F7">
        <v>4</v>
      </c>
      <c r="G7">
        <v>108</v>
      </c>
      <c r="H7">
        <v>0.74460999999999999</v>
      </c>
      <c r="I7">
        <v>1564.1293208899031</v>
      </c>
      <c r="J7">
        <v>6.8945370370370367E-3</v>
      </c>
      <c r="L7">
        <f t="shared" si="0"/>
        <v>3.4992082229204948</v>
      </c>
      <c r="M7">
        <f t="shared" si="1"/>
        <v>4.4041742165217865</v>
      </c>
      <c r="N7">
        <v>76</v>
      </c>
      <c r="P7">
        <v>84</v>
      </c>
      <c r="S7" s="6" t="s">
        <v>438</v>
      </c>
      <c r="W7">
        <v>1564.1293208899031</v>
      </c>
      <c r="X7">
        <v>6.8945370370370367E-3</v>
      </c>
      <c r="Z7">
        <v>1999</v>
      </c>
      <c r="AA7">
        <v>502</v>
      </c>
      <c r="AB7">
        <v>1</v>
      </c>
      <c r="AC7">
        <v>4</v>
      </c>
      <c r="AD7">
        <v>108</v>
      </c>
      <c r="AE7">
        <v>0.74460999999999999</v>
      </c>
      <c r="AF7">
        <f t="shared" si="2"/>
        <v>1564.1293208899031</v>
      </c>
      <c r="AG7">
        <f t="shared" si="3"/>
        <v>6.8945370370370367E-3</v>
      </c>
      <c r="AH7" s="2">
        <v>2.3321945667266846</v>
      </c>
      <c r="AI7">
        <v>23.275733941814032</v>
      </c>
      <c r="AJ7">
        <f t="shared" si="4"/>
        <v>1.564129320889903</v>
      </c>
      <c r="AM7">
        <v>91</v>
      </c>
      <c r="AN7" s="128">
        <v>39863</v>
      </c>
      <c r="AO7" t="s">
        <v>156</v>
      </c>
    </row>
    <row r="8" spans="3:41">
      <c r="C8">
        <v>1999</v>
      </c>
      <c r="D8">
        <v>502</v>
      </c>
      <c r="E8">
        <v>1</v>
      </c>
      <c r="F8">
        <v>5</v>
      </c>
      <c r="G8">
        <v>108</v>
      </c>
      <c r="H8">
        <v>0.73507</v>
      </c>
      <c r="I8">
        <v>2123.0764508659445</v>
      </c>
      <c r="J8">
        <v>6.8062037037037041E-3</v>
      </c>
      <c r="L8">
        <f t="shared" si="0"/>
        <v>3.4203026941312773</v>
      </c>
      <c r="M8">
        <f t="shared" si="1"/>
        <v>4.351159132211575</v>
      </c>
      <c r="N8">
        <v>81</v>
      </c>
      <c r="P8">
        <v>90</v>
      </c>
      <c r="W8">
        <v>2123.0764508659445</v>
      </c>
      <c r="X8">
        <v>6.8062037037037041E-3</v>
      </c>
      <c r="Z8">
        <v>1999</v>
      </c>
      <c r="AA8">
        <v>502</v>
      </c>
      <c r="AB8">
        <v>1</v>
      </c>
      <c r="AC8">
        <v>5</v>
      </c>
      <c r="AD8">
        <v>108</v>
      </c>
      <c r="AE8">
        <v>0.73507</v>
      </c>
      <c r="AF8">
        <f t="shared" si="2"/>
        <v>2123.0764508659445</v>
      </c>
      <c r="AG8">
        <f t="shared" si="3"/>
        <v>6.8062037037037041E-3</v>
      </c>
      <c r="AH8" s="2">
        <v>2.2521688938140869</v>
      </c>
      <c r="AI8">
        <v>31.593399566457503</v>
      </c>
      <c r="AJ8">
        <f t="shared" si="4"/>
        <v>2.1230764508659443</v>
      </c>
      <c r="AM8">
        <v>94</v>
      </c>
      <c r="AN8" s="128">
        <v>39869</v>
      </c>
      <c r="AO8" t="s">
        <v>156</v>
      </c>
    </row>
    <row r="9" spans="3:41">
      <c r="C9">
        <v>1999</v>
      </c>
      <c r="D9">
        <v>502</v>
      </c>
      <c r="E9">
        <v>1</v>
      </c>
      <c r="F9">
        <v>6</v>
      </c>
      <c r="G9">
        <v>108</v>
      </c>
      <c r="H9">
        <v>0.80554000000000003</v>
      </c>
      <c r="I9">
        <v>2491.3855791169426</v>
      </c>
      <c r="J9">
        <v>7.4587037037037044E-3</v>
      </c>
      <c r="L9">
        <f t="shared" si="0"/>
        <v>4.0479256074656069</v>
      </c>
      <c r="M9">
        <f t="shared" si="1"/>
        <v>4.7583455142332181</v>
      </c>
      <c r="N9">
        <v>87</v>
      </c>
      <c r="P9">
        <v>96</v>
      </c>
      <c r="W9">
        <v>2491.3855791169426</v>
      </c>
      <c r="X9">
        <v>7.4587037037037044E-3</v>
      </c>
      <c r="Z9">
        <v>1999</v>
      </c>
      <c r="AA9">
        <v>502</v>
      </c>
      <c r="AB9">
        <v>1</v>
      </c>
      <c r="AC9">
        <v>6</v>
      </c>
      <c r="AD9">
        <v>108</v>
      </c>
      <c r="AE9">
        <v>0.80554000000000003</v>
      </c>
      <c r="AF9">
        <f t="shared" si="2"/>
        <v>2491.3855791169426</v>
      </c>
      <c r="AG9">
        <f t="shared" si="3"/>
        <v>7.4587037037037044E-3</v>
      </c>
      <c r="AH9" s="2">
        <v>2.2718117237091064</v>
      </c>
      <c r="AI9">
        <v>37.074190165430686</v>
      </c>
      <c r="AJ9">
        <f t="shared" si="4"/>
        <v>2.4913855791169426</v>
      </c>
      <c r="AM9">
        <v>97</v>
      </c>
      <c r="AN9" s="128">
        <v>39876</v>
      </c>
      <c r="AO9" t="s">
        <v>157</v>
      </c>
    </row>
    <row r="10" spans="3:41">
      <c r="C10">
        <v>1999</v>
      </c>
      <c r="D10">
        <v>502</v>
      </c>
      <c r="E10">
        <v>1</v>
      </c>
      <c r="F10">
        <v>7</v>
      </c>
      <c r="G10">
        <v>108</v>
      </c>
      <c r="H10">
        <v>0.85089999999999999</v>
      </c>
      <c r="I10">
        <v>3567.7609021334852</v>
      </c>
      <c r="J10">
        <v>7.8787037037037037E-3</v>
      </c>
      <c r="L10">
        <f t="shared" si="0"/>
        <v>4.5115850956395587</v>
      </c>
      <c r="M10">
        <f t="shared" si="1"/>
        <v>5.0403827758041544</v>
      </c>
      <c r="N10">
        <v>101</v>
      </c>
      <c r="P10">
        <v>103</v>
      </c>
      <c r="W10">
        <v>3567.7609021334852</v>
      </c>
      <c r="X10">
        <v>7.8787037037037037E-3</v>
      </c>
      <c r="Z10">
        <v>1999</v>
      </c>
      <c r="AA10">
        <v>502</v>
      </c>
      <c r="AB10">
        <v>1</v>
      </c>
      <c r="AC10">
        <v>7</v>
      </c>
      <c r="AD10">
        <v>108</v>
      </c>
      <c r="AE10">
        <v>0.85089999999999999</v>
      </c>
      <c r="AF10">
        <f t="shared" si="2"/>
        <v>3567.7609021334852</v>
      </c>
      <c r="AG10">
        <f t="shared" si="3"/>
        <v>7.8787037037037037E-3</v>
      </c>
      <c r="AH10" s="2">
        <v>2.5131354331970215</v>
      </c>
      <c r="AI10">
        <v>53.091680091272096</v>
      </c>
      <c r="AJ10">
        <f t="shared" si="4"/>
        <v>3.5677609021334851</v>
      </c>
      <c r="AM10">
        <v>102</v>
      </c>
      <c r="AN10" s="128">
        <v>39883</v>
      </c>
      <c r="AO10" t="s">
        <v>157</v>
      </c>
    </row>
    <row r="11" spans="3:41">
      <c r="C11">
        <v>1999</v>
      </c>
      <c r="D11">
        <v>502</v>
      </c>
      <c r="E11">
        <v>1</v>
      </c>
      <c r="F11">
        <v>8</v>
      </c>
      <c r="G11" t="s">
        <v>17</v>
      </c>
      <c r="I11">
        <v>3304.9877198048789</v>
      </c>
      <c r="J11" t="s">
        <v>17</v>
      </c>
      <c r="N11">
        <v>106</v>
      </c>
      <c r="P11">
        <v>123</v>
      </c>
      <c r="W11">
        <v>3304.9877198048789</v>
      </c>
      <c r="Z11">
        <v>1999</v>
      </c>
      <c r="AA11">
        <v>502</v>
      </c>
      <c r="AB11">
        <v>1</v>
      </c>
      <c r="AC11">
        <v>8</v>
      </c>
      <c r="AD11" t="s">
        <v>17</v>
      </c>
      <c r="AE11" t="s">
        <v>17</v>
      </c>
      <c r="AF11">
        <f t="shared" si="2"/>
        <v>3304.9877198048789</v>
      </c>
      <c r="AG11" t="s">
        <v>17</v>
      </c>
      <c r="AH11" s="2">
        <v>2.7298038005828857</v>
      </c>
      <c r="AI11">
        <v>49.18136487804879</v>
      </c>
      <c r="AJ11">
        <f t="shared" si="4"/>
        <v>3.3049877198048789</v>
      </c>
      <c r="AM11">
        <v>108</v>
      </c>
      <c r="AN11" s="128">
        <v>39890</v>
      </c>
      <c r="AO11" t="s">
        <v>158</v>
      </c>
    </row>
    <row r="12" spans="3:41">
      <c r="C12">
        <v>1999</v>
      </c>
      <c r="D12">
        <v>502</v>
      </c>
      <c r="E12">
        <v>1</v>
      </c>
      <c r="F12">
        <v>9</v>
      </c>
      <c r="G12" t="s">
        <v>17</v>
      </c>
      <c r="I12">
        <v>2340.7206111219512</v>
      </c>
      <c r="J12" t="s">
        <v>17</v>
      </c>
      <c r="N12">
        <v>113</v>
      </c>
      <c r="P12">
        <v>130</v>
      </c>
      <c r="W12">
        <v>2340.7206111219512</v>
      </c>
      <c r="Z12">
        <v>1999</v>
      </c>
      <c r="AA12">
        <v>502</v>
      </c>
      <c r="AB12">
        <v>1</v>
      </c>
      <c r="AC12">
        <v>9</v>
      </c>
      <c r="AD12" t="s">
        <v>17</v>
      </c>
      <c r="AE12" t="s">
        <v>17</v>
      </c>
      <c r="AF12">
        <f t="shared" si="2"/>
        <v>2340.7206111219512</v>
      </c>
      <c r="AG12" t="s">
        <v>17</v>
      </c>
      <c r="AH12" s="2">
        <v>2.3582963943481445</v>
      </c>
      <c r="AI12">
        <v>34.832151951219508</v>
      </c>
      <c r="AJ12">
        <f t="shared" si="4"/>
        <v>2.340720611121951</v>
      </c>
      <c r="AM12">
        <v>115</v>
      </c>
      <c r="AN12" s="128">
        <v>39897</v>
      </c>
      <c r="AO12" t="s">
        <v>159</v>
      </c>
    </row>
    <row r="13" spans="3:41">
      <c r="C13">
        <v>1999</v>
      </c>
      <c r="D13">
        <v>502</v>
      </c>
      <c r="E13">
        <v>1</v>
      </c>
      <c r="F13">
        <v>10</v>
      </c>
      <c r="G13" t="s">
        <v>17</v>
      </c>
      <c r="I13">
        <v>2632.5454126829272</v>
      </c>
      <c r="J13" t="s">
        <v>17</v>
      </c>
      <c r="N13">
        <v>120</v>
      </c>
      <c r="P13">
        <v>137</v>
      </c>
      <c r="W13">
        <v>2632.5454126829272</v>
      </c>
      <c r="Z13">
        <v>1999</v>
      </c>
      <c r="AA13">
        <v>502</v>
      </c>
      <c r="AB13">
        <v>1</v>
      </c>
      <c r="AC13">
        <v>10</v>
      </c>
      <c r="AD13" t="s">
        <v>17</v>
      </c>
      <c r="AE13" t="s">
        <v>17</v>
      </c>
      <c r="AF13">
        <f t="shared" si="2"/>
        <v>2632.5454126829272</v>
      </c>
      <c r="AG13" t="s">
        <v>17</v>
      </c>
      <c r="AH13" s="2">
        <v>2.4067401885986328</v>
      </c>
      <c r="AI13">
        <v>39.174782926829273</v>
      </c>
      <c r="AJ13">
        <f t="shared" si="4"/>
        <v>2.6325454126829273</v>
      </c>
      <c r="AM13">
        <v>120</v>
      </c>
      <c r="AN13" s="128">
        <v>39904</v>
      </c>
      <c r="AO13" t="s">
        <v>160</v>
      </c>
    </row>
    <row r="14" spans="3:41">
      <c r="C14">
        <v>1999</v>
      </c>
      <c r="D14">
        <v>502</v>
      </c>
      <c r="E14">
        <v>1</v>
      </c>
      <c r="F14">
        <v>11</v>
      </c>
      <c r="G14" t="s">
        <v>17</v>
      </c>
      <c r="I14">
        <v>3118.5730185365856</v>
      </c>
      <c r="J14" t="s">
        <v>17</v>
      </c>
      <c r="N14">
        <v>127</v>
      </c>
      <c r="W14">
        <v>3118.5730185365856</v>
      </c>
      <c r="Z14">
        <v>1999</v>
      </c>
      <c r="AA14">
        <v>502</v>
      </c>
      <c r="AB14">
        <v>1</v>
      </c>
      <c r="AC14">
        <v>11</v>
      </c>
      <c r="AD14" t="s">
        <v>17</v>
      </c>
      <c r="AE14" t="s">
        <v>17</v>
      </c>
      <c r="AF14">
        <f t="shared" si="2"/>
        <v>3118.5730185365856</v>
      </c>
      <c r="AG14" t="s">
        <v>17</v>
      </c>
      <c r="AH14" s="2">
        <v>2.2016682624816895</v>
      </c>
      <c r="AI14">
        <v>46.407336585365854</v>
      </c>
      <c r="AJ14">
        <f t="shared" si="4"/>
        <v>3.1185730185365856</v>
      </c>
      <c r="AM14">
        <v>126</v>
      </c>
      <c r="AN14" s="128">
        <v>39912</v>
      </c>
      <c r="AO14" t="s">
        <v>161</v>
      </c>
    </row>
    <row r="15" spans="3:41">
      <c r="C15">
        <v>1999</v>
      </c>
      <c r="D15">
        <v>502</v>
      </c>
      <c r="E15">
        <v>1</v>
      </c>
      <c r="F15">
        <v>12</v>
      </c>
      <c r="G15" t="s">
        <v>17</v>
      </c>
      <c r="I15">
        <v>2872.9631812682933</v>
      </c>
      <c r="J15" t="s">
        <v>17</v>
      </c>
      <c r="W15">
        <v>2872.9631812682933</v>
      </c>
      <c r="Z15">
        <v>1999</v>
      </c>
      <c r="AA15">
        <v>502</v>
      </c>
      <c r="AB15">
        <v>1</v>
      </c>
      <c r="AC15">
        <v>12</v>
      </c>
      <c r="AD15" t="s">
        <v>17</v>
      </c>
      <c r="AE15" t="s">
        <v>17</v>
      </c>
      <c r="AF15">
        <f t="shared" si="2"/>
        <v>2872.9631812682933</v>
      </c>
      <c r="AG15" t="s">
        <v>17</v>
      </c>
      <c r="AH15" s="2">
        <v>2.3473467826843262</v>
      </c>
      <c r="AI15">
        <v>42.752428292682929</v>
      </c>
      <c r="AJ15">
        <f t="shared" si="4"/>
        <v>2.8729631812682932</v>
      </c>
      <c r="AM15">
        <v>133</v>
      </c>
      <c r="AN15" s="128">
        <v>39918</v>
      </c>
      <c r="AO15" t="s">
        <v>162</v>
      </c>
    </row>
    <row r="16" spans="3:41">
      <c r="C16">
        <v>1999</v>
      </c>
      <c r="D16">
        <v>502</v>
      </c>
      <c r="E16">
        <v>1</v>
      </c>
      <c r="F16">
        <v>13</v>
      </c>
      <c r="G16" t="s">
        <v>17</v>
      </c>
      <c r="I16">
        <v>3850.8629408780484</v>
      </c>
      <c r="J16" t="s">
        <v>17</v>
      </c>
      <c r="N16">
        <v>222</v>
      </c>
      <c r="O16" s="129" t="s">
        <v>410</v>
      </c>
      <c r="W16">
        <v>3850.8629408780484</v>
      </c>
      <c r="Z16">
        <v>1999</v>
      </c>
      <c r="AA16">
        <v>502</v>
      </c>
      <c r="AB16">
        <v>1</v>
      </c>
      <c r="AC16">
        <v>13</v>
      </c>
      <c r="AD16" t="s">
        <v>17</v>
      </c>
      <c r="AE16" t="s">
        <v>17</v>
      </c>
      <c r="AF16">
        <f t="shared" si="2"/>
        <v>3850.8629408780484</v>
      </c>
      <c r="AG16" t="s">
        <v>17</v>
      </c>
      <c r="AH16" s="2">
        <v>2.5473077297210693</v>
      </c>
      <c r="AI16">
        <v>57.304508048780477</v>
      </c>
      <c r="AJ16">
        <f t="shared" si="4"/>
        <v>3.8508629408780486</v>
      </c>
    </row>
    <row r="17" spans="3:36">
      <c r="C17">
        <v>1999</v>
      </c>
      <c r="D17">
        <v>502</v>
      </c>
      <c r="E17">
        <v>1</v>
      </c>
      <c r="F17">
        <v>14</v>
      </c>
      <c r="G17" t="s">
        <v>17</v>
      </c>
      <c r="I17">
        <v>2768.510976</v>
      </c>
      <c r="J17" t="s">
        <v>17</v>
      </c>
      <c r="N17">
        <v>502</v>
      </c>
      <c r="O17" s="129" t="s">
        <v>411</v>
      </c>
      <c r="W17">
        <v>2768.510976</v>
      </c>
      <c r="Z17">
        <v>1999</v>
      </c>
      <c r="AA17">
        <v>502</v>
      </c>
      <c r="AB17">
        <v>1</v>
      </c>
      <c r="AC17">
        <v>14</v>
      </c>
      <c r="AD17" t="s">
        <v>17</v>
      </c>
      <c r="AE17" t="s">
        <v>17</v>
      </c>
      <c r="AF17">
        <f t="shared" si="2"/>
        <v>2768.510976</v>
      </c>
      <c r="AG17" t="s">
        <v>17</v>
      </c>
      <c r="AH17" s="2">
        <v>2.0149145126342773</v>
      </c>
      <c r="AI17">
        <v>41.198079999999997</v>
      </c>
      <c r="AJ17">
        <f t="shared" si="4"/>
        <v>2.768510976</v>
      </c>
    </row>
    <row r="18" spans="3:36">
      <c r="C18">
        <v>1999</v>
      </c>
      <c r="D18">
        <v>502</v>
      </c>
      <c r="E18">
        <v>2</v>
      </c>
      <c r="F18">
        <v>1</v>
      </c>
      <c r="G18">
        <v>108</v>
      </c>
      <c r="H18">
        <v>0.53164</v>
      </c>
      <c r="I18">
        <v>1100.2465545365856</v>
      </c>
      <c r="J18">
        <v>4.922592592592593E-3</v>
      </c>
      <c r="W18">
        <v>1100.2465545365856</v>
      </c>
      <c r="X18">
        <v>4.922592592592593E-3</v>
      </c>
      <c r="Z18">
        <v>1999</v>
      </c>
      <c r="AA18">
        <v>502</v>
      </c>
      <c r="AB18">
        <v>2</v>
      </c>
      <c r="AC18">
        <v>1</v>
      </c>
      <c r="AD18">
        <v>108</v>
      </c>
      <c r="AE18">
        <v>0.53164</v>
      </c>
      <c r="AF18">
        <f t="shared" si="2"/>
        <v>1100.2465545365856</v>
      </c>
      <c r="AG18">
        <f t="shared" ref="AG18:AG24" si="5">AE18/AD18</f>
        <v>4.922592592592593E-3</v>
      </c>
      <c r="AH18" s="2">
        <v>2.2482800483703613</v>
      </c>
      <c r="AI18">
        <v>16.372716585365854</v>
      </c>
      <c r="AJ18">
        <f t="shared" si="4"/>
        <v>1.1002465545365856</v>
      </c>
    </row>
    <row r="19" spans="3:36">
      <c r="C19">
        <v>1999</v>
      </c>
      <c r="D19">
        <v>502</v>
      </c>
      <c r="E19">
        <v>2</v>
      </c>
      <c r="F19">
        <v>2</v>
      </c>
      <c r="G19">
        <v>108</v>
      </c>
      <c r="H19">
        <v>0.66281000000000001</v>
      </c>
      <c r="I19">
        <v>1309.5297136155161</v>
      </c>
      <c r="J19">
        <v>6.1371296296296295E-3</v>
      </c>
      <c r="W19">
        <v>1309.5297136155161</v>
      </c>
      <c r="X19">
        <v>6.1371296296296295E-3</v>
      </c>
      <c r="Z19">
        <v>1999</v>
      </c>
      <c r="AA19">
        <v>502</v>
      </c>
      <c r="AB19">
        <v>2</v>
      </c>
      <c r="AC19">
        <v>2</v>
      </c>
      <c r="AD19">
        <v>108</v>
      </c>
      <c r="AE19">
        <v>0.66281000000000001</v>
      </c>
      <c r="AF19">
        <f t="shared" si="2"/>
        <v>1309.5297136155161</v>
      </c>
      <c r="AG19">
        <f t="shared" si="5"/>
        <v>6.1371296296296295E-3</v>
      </c>
      <c r="AH19" s="2">
        <v>2.1769566535949707</v>
      </c>
      <c r="AI19">
        <v>19.487049309754703</v>
      </c>
      <c r="AJ19">
        <f t="shared" si="4"/>
        <v>1.3095297136155162</v>
      </c>
    </row>
    <row r="20" spans="3:36">
      <c r="C20">
        <v>1999</v>
      </c>
      <c r="D20">
        <v>502</v>
      </c>
      <c r="E20">
        <v>2</v>
      </c>
      <c r="F20">
        <v>3</v>
      </c>
      <c r="G20">
        <v>108</v>
      </c>
      <c r="H20">
        <v>0.63305</v>
      </c>
      <c r="I20">
        <v>1477.9899948978893</v>
      </c>
      <c r="J20">
        <v>5.8615740740740737E-3</v>
      </c>
      <c r="W20">
        <v>1477.9899948978893</v>
      </c>
      <c r="X20">
        <v>5.8615740740740737E-3</v>
      </c>
      <c r="Z20">
        <v>1999</v>
      </c>
      <c r="AA20">
        <v>502</v>
      </c>
      <c r="AB20">
        <v>2</v>
      </c>
      <c r="AC20">
        <v>3</v>
      </c>
      <c r="AD20">
        <v>108</v>
      </c>
      <c r="AE20">
        <v>0.63305</v>
      </c>
      <c r="AF20">
        <f t="shared" si="2"/>
        <v>1477.9899948978893</v>
      </c>
      <c r="AG20">
        <f t="shared" si="5"/>
        <v>5.8615740740740737E-3</v>
      </c>
      <c r="AH20" s="2">
        <v>2.2749865055084229</v>
      </c>
      <c r="AI20">
        <v>21.993898733599544</v>
      </c>
      <c r="AJ20">
        <f t="shared" si="4"/>
        <v>1.4779899948978894</v>
      </c>
    </row>
    <row r="21" spans="3:36">
      <c r="C21">
        <v>1999</v>
      </c>
      <c r="D21">
        <v>502</v>
      </c>
      <c r="E21">
        <v>2</v>
      </c>
      <c r="F21">
        <v>4</v>
      </c>
      <c r="G21">
        <v>108</v>
      </c>
      <c r="H21">
        <v>0.60938999999999999</v>
      </c>
      <c r="I21">
        <v>2045.3998811637191</v>
      </c>
      <c r="J21">
        <v>5.6424999999999999E-3</v>
      </c>
      <c r="W21">
        <v>2045.3998811637191</v>
      </c>
      <c r="X21">
        <v>5.6424999999999999E-3</v>
      </c>
      <c r="Z21">
        <v>1999</v>
      </c>
      <c r="AA21">
        <v>502</v>
      </c>
      <c r="AB21">
        <v>2</v>
      </c>
      <c r="AC21">
        <v>4</v>
      </c>
      <c r="AD21">
        <v>108</v>
      </c>
      <c r="AE21">
        <v>0.60938999999999999</v>
      </c>
      <c r="AF21">
        <f t="shared" si="2"/>
        <v>2045.3998811637191</v>
      </c>
      <c r="AG21">
        <f t="shared" si="5"/>
        <v>5.6424999999999999E-3</v>
      </c>
      <c r="AH21" s="2">
        <v>2.3759679794311523</v>
      </c>
      <c r="AI21">
        <v>30.437498231602959</v>
      </c>
      <c r="AJ21">
        <f t="shared" si="4"/>
        <v>2.0453998811637191</v>
      </c>
    </row>
    <row r="22" spans="3:36">
      <c r="C22">
        <v>1999</v>
      </c>
      <c r="D22">
        <v>502</v>
      </c>
      <c r="E22">
        <v>2</v>
      </c>
      <c r="F22">
        <v>5</v>
      </c>
      <c r="G22">
        <v>108</v>
      </c>
      <c r="H22">
        <v>0.82569999999999999</v>
      </c>
      <c r="I22">
        <v>2473.5561257181976</v>
      </c>
      <c r="J22">
        <v>7.6453703703703701E-3</v>
      </c>
      <c r="W22">
        <v>2473.5561257181976</v>
      </c>
      <c r="X22">
        <v>7.6453703703703701E-3</v>
      </c>
      <c r="Z22">
        <v>1999</v>
      </c>
      <c r="AA22">
        <v>502</v>
      </c>
      <c r="AB22">
        <v>2</v>
      </c>
      <c r="AC22">
        <v>5</v>
      </c>
      <c r="AD22">
        <v>108</v>
      </c>
      <c r="AE22">
        <v>0.82569999999999999</v>
      </c>
      <c r="AF22">
        <f t="shared" si="2"/>
        <v>2473.5561257181976</v>
      </c>
      <c r="AG22">
        <f t="shared" si="5"/>
        <v>7.6453703703703701E-3</v>
      </c>
      <c r="AH22" s="2">
        <v>2.2345342636108398</v>
      </c>
      <c r="AI22">
        <v>36.808870918425555</v>
      </c>
      <c r="AJ22">
        <f t="shared" si="4"/>
        <v>2.4735561257181975</v>
      </c>
    </row>
    <row r="23" spans="3:36">
      <c r="C23">
        <v>1999</v>
      </c>
      <c r="D23">
        <v>502</v>
      </c>
      <c r="E23">
        <v>2</v>
      </c>
      <c r="F23">
        <v>6</v>
      </c>
      <c r="G23">
        <v>108</v>
      </c>
      <c r="H23">
        <v>0.87678</v>
      </c>
      <c r="I23">
        <v>3358.701209921278</v>
      </c>
      <c r="J23">
        <v>8.1183333333333333E-3</v>
      </c>
      <c r="W23">
        <v>3358.701209921278</v>
      </c>
      <c r="X23">
        <v>8.1183333333333333E-3</v>
      </c>
      <c r="Z23">
        <v>1999</v>
      </c>
      <c r="AA23">
        <v>502</v>
      </c>
      <c r="AB23">
        <v>2</v>
      </c>
      <c r="AC23">
        <v>6</v>
      </c>
      <c r="AD23">
        <v>108</v>
      </c>
      <c r="AE23">
        <v>0.87678</v>
      </c>
      <c r="AF23">
        <f t="shared" si="2"/>
        <v>3358.701209921278</v>
      </c>
      <c r="AG23">
        <f t="shared" si="5"/>
        <v>8.1183333333333333E-3</v>
      </c>
      <c r="AH23" s="2">
        <v>2.2262885570526123</v>
      </c>
      <c r="AI23">
        <v>49.980672766685679</v>
      </c>
      <c r="AJ23">
        <f t="shared" si="4"/>
        <v>3.3587012099212781</v>
      </c>
    </row>
    <row r="24" spans="3:36">
      <c r="C24">
        <v>1999</v>
      </c>
      <c r="D24">
        <v>502</v>
      </c>
      <c r="E24">
        <v>2</v>
      </c>
      <c r="F24">
        <v>7</v>
      </c>
      <c r="G24">
        <v>108</v>
      </c>
      <c r="H24">
        <v>0.86482000000000003</v>
      </c>
      <c r="I24">
        <v>3478.6136351397608</v>
      </c>
      <c r="J24">
        <v>8.0075925925925922E-3</v>
      </c>
      <c r="W24">
        <v>3478.6136351397608</v>
      </c>
      <c r="X24">
        <v>8.0075925925925905E-3</v>
      </c>
      <c r="Z24">
        <v>1999</v>
      </c>
      <c r="AA24">
        <v>502</v>
      </c>
      <c r="AB24">
        <v>2</v>
      </c>
      <c r="AC24">
        <v>7</v>
      </c>
      <c r="AD24">
        <v>108</v>
      </c>
      <c r="AE24">
        <v>0.86482000000000003</v>
      </c>
      <c r="AF24">
        <f t="shared" si="2"/>
        <v>3478.6136351397608</v>
      </c>
      <c r="AG24">
        <f t="shared" si="5"/>
        <v>8.0075925925925922E-3</v>
      </c>
      <c r="AH24" s="2">
        <v>2.8274636268615723</v>
      </c>
      <c r="AI24">
        <v>51.765083856246434</v>
      </c>
      <c r="AJ24">
        <f t="shared" si="4"/>
        <v>3.478613635139761</v>
      </c>
    </row>
    <row r="25" spans="3:36">
      <c r="C25">
        <v>1999</v>
      </c>
      <c r="D25">
        <v>502</v>
      </c>
      <c r="E25">
        <v>2</v>
      </c>
      <c r="F25">
        <v>8</v>
      </c>
      <c r="G25" t="s">
        <v>17</v>
      </c>
      <c r="I25">
        <v>3197.8978325853664</v>
      </c>
      <c r="J25" t="s">
        <v>17</v>
      </c>
      <c r="W25">
        <v>3197.8978325853664</v>
      </c>
      <c r="Z25">
        <v>1999</v>
      </c>
      <c r="AA25">
        <v>502</v>
      </c>
      <c r="AB25">
        <v>2</v>
      </c>
      <c r="AC25">
        <v>8</v>
      </c>
      <c r="AD25" t="s">
        <v>17</v>
      </c>
      <c r="AE25" t="s">
        <v>17</v>
      </c>
      <c r="AF25">
        <f t="shared" si="2"/>
        <v>3197.8978325853664</v>
      </c>
      <c r="AG25" t="s">
        <v>17</v>
      </c>
      <c r="AH25" s="2">
        <v>2.3101670742034912</v>
      </c>
      <c r="AI25">
        <v>47.587765365853663</v>
      </c>
      <c r="AJ25">
        <f t="shared" si="4"/>
        <v>3.1978978325853662</v>
      </c>
    </row>
    <row r="26" spans="3:36">
      <c r="C26">
        <v>1999</v>
      </c>
      <c r="D26">
        <v>502</v>
      </c>
      <c r="E26">
        <v>2</v>
      </c>
      <c r="F26">
        <v>9</v>
      </c>
      <c r="G26" t="s">
        <v>17</v>
      </c>
      <c r="I26">
        <v>3045.772996682927</v>
      </c>
      <c r="J26" t="s">
        <v>17</v>
      </c>
      <c r="W26">
        <v>3045.772996682927</v>
      </c>
      <c r="Z26">
        <v>1999</v>
      </c>
      <c r="AA26">
        <v>502</v>
      </c>
      <c r="AB26">
        <v>2</v>
      </c>
      <c r="AC26">
        <v>9</v>
      </c>
      <c r="AD26" t="s">
        <v>17</v>
      </c>
      <c r="AE26" t="s">
        <v>17</v>
      </c>
      <c r="AF26">
        <f t="shared" si="2"/>
        <v>3045.772996682927</v>
      </c>
      <c r="AG26" t="s">
        <v>17</v>
      </c>
      <c r="AH26" s="2">
        <v>2.2185099124908447</v>
      </c>
      <c r="AI26">
        <v>45.324002926829266</v>
      </c>
      <c r="AJ26">
        <f t="shared" si="4"/>
        <v>3.0457729966829268</v>
      </c>
    </row>
    <row r="27" spans="3:36">
      <c r="C27">
        <v>1999</v>
      </c>
      <c r="D27">
        <v>502</v>
      </c>
      <c r="E27">
        <v>2</v>
      </c>
      <c r="F27">
        <v>10</v>
      </c>
      <c r="G27" t="s">
        <v>17</v>
      </c>
      <c r="I27">
        <v>3107.7446399999999</v>
      </c>
      <c r="J27" t="s">
        <v>17</v>
      </c>
      <c r="W27">
        <v>3107.7446399999999</v>
      </c>
      <c r="Z27">
        <v>1999</v>
      </c>
      <c r="AA27">
        <v>502</v>
      </c>
      <c r="AB27">
        <v>2</v>
      </c>
      <c r="AC27">
        <v>10</v>
      </c>
      <c r="AD27" t="s">
        <v>17</v>
      </c>
      <c r="AE27" t="s">
        <v>17</v>
      </c>
      <c r="AF27">
        <f t="shared" si="2"/>
        <v>3107.7446399999999</v>
      </c>
      <c r="AG27" t="s">
        <v>17</v>
      </c>
      <c r="AH27" s="2">
        <v>2.3054652214050293</v>
      </c>
      <c r="AI27">
        <v>46.246199999999995</v>
      </c>
      <c r="AJ27">
        <f t="shared" si="4"/>
        <v>3.1077446399999999</v>
      </c>
    </row>
    <row r="28" spans="3:36">
      <c r="C28">
        <v>1999</v>
      </c>
      <c r="D28">
        <v>502</v>
      </c>
      <c r="E28">
        <v>2</v>
      </c>
      <c r="F28">
        <v>11</v>
      </c>
      <c r="G28" t="s">
        <v>17</v>
      </c>
      <c r="I28">
        <v>3075.2595043902438</v>
      </c>
      <c r="J28" t="s">
        <v>17</v>
      </c>
      <c r="W28">
        <v>3075.2595043902438</v>
      </c>
      <c r="Z28">
        <v>1999</v>
      </c>
      <c r="AA28">
        <v>502</v>
      </c>
      <c r="AB28">
        <v>2</v>
      </c>
      <c r="AC28">
        <v>11</v>
      </c>
      <c r="AD28" t="s">
        <v>17</v>
      </c>
      <c r="AE28" t="s">
        <v>17</v>
      </c>
      <c r="AF28">
        <f t="shared" si="2"/>
        <v>3075.2595043902438</v>
      </c>
      <c r="AG28" t="s">
        <v>17</v>
      </c>
      <c r="AH28" s="2">
        <v>2.3237357139587402</v>
      </c>
      <c r="AI28">
        <v>45.762790243902437</v>
      </c>
      <c r="AJ28">
        <f t="shared" si="4"/>
        <v>3.0752595043902438</v>
      </c>
    </row>
    <row r="29" spans="3:36">
      <c r="C29">
        <v>1999</v>
      </c>
      <c r="D29">
        <v>502</v>
      </c>
      <c r="E29">
        <v>2</v>
      </c>
      <c r="F29">
        <v>12</v>
      </c>
      <c r="G29" t="s">
        <v>17</v>
      </c>
      <c r="I29">
        <v>3085.2688132682924</v>
      </c>
      <c r="J29" t="s">
        <v>17</v>
      </c>
      <c r="W29">
        <v>3085.2688132682924</v>
      </c>
      <c r="Z29">
        <v>1999</v>
      </c>
      <c r="AA29">
        <v>502</v>
      </c>
      <c r="AB29">
        <v>2</v>
      </c>
      <c r="AC29">
        <v>12</v>
      </c>
      <c r="AD29" t="s">
        <v>17</v>
      </c>
      <c r="AE29" t="s">
        <v>17</v>
      </c>
      <c r="AF29">
        <f t="shared" si="2"/>
        <v>3085.2688132682924</v>
      </c>
      <c r="AG29" t="s">
        <v>17</v>
      </c>
      <c r="AH29" s="2">
        <v>2.3853049278259277</v>
      </c>
      <c r="AI29">
        <v>45.911738292682919</v>
      </c>
      <c r="AJ29">
        <f t="shared" si="4"/>
        <v>3.0852688132682924</v>
      </c>
    </row>
    <row r="30" spans="3:36">
      <c r="C30">
        <v>1999</v>
      </c>
      <c r="D30">
        <v>502</v>
      </c>
      <c r="E30">
        <v>2</v>
      </c>
      <c r="F30">
        <v>13</v>
      </c>
      <c r="G30" t="s">
        <v>17</v>
      </c>
      <c r="I30">
        <v>3996.7267527804884</v>
      </c>
      <c r="J30" t="s">
        <v>17</v>
      </c>
      <c r="W30">
        <v>3996.7267527804884</v>
      </c>
      <c r="Z30">
        <v>1999</v>
      </c>
      <c r="AA30">
        <v>502</v>
      </c>
      <c r="AB30">
        <v>2</v>
      </c>
      <c r="AC30">
        <v>13</v>
      </c>
      <c r="AD30" t="s">
        <v>17</v>
      </c>
      <c r="AE30" t="s">
        <v>17</v>
      </c>
      <c r="AF30">
        <f t="shared" si="2"/>
        <v>3996.7267527804884</v>
      </c>
      <c r="AG30" t="s">
        <v>17</v>
      </c>
      <c r="AH30" s="2">
        <v>2.5605206489562988</v>
      </c>
      <c r="AI30">
        <v>59.47510048780488</v>
      </c>
      <c r="AJ30">
        <f t="shared" si="4"/>
        <v>3.9967267527804884</v>
      </c>
    </row>
    <row r="31" spans="3:36">
      <c r="C31">
        <v>1999</v>
      </c>
      <c r="D31">
        <v>502</v>
      </c>
      <c r="E31">
        <v>2</v>
      </c>
      <c r="F31">
        <v>14</v>
      </c>
      <c r="G31" t="s">
        <v>17</v>
      </c>
      <c r="I31">
        <v>2962.5333073170732</v>
      </c>
      <c r="J31" t="s">
        <v>17</v>
      </c>
      <c r="W31">
        <v>2962.5333073170732</v>
      </c>
      <c r="Z31">
        <v>1999</v>
      </c>
      <c r="AA31">
        <v>502</v>
      </c>
      <c r="AB31">
        <v>2</v>
      </c>
      <c r="AC31">
        <v>14</v>
      </c>
      <c r="AD31" t="s">
        <v>17</v>
      </c>
      <c r="AE31" t="s">
        <v>17</v>
      </c>
      <c r="AF31">
        <f t="shared" si="2"/>
        <v>2962.5333073170732</v>
      </c>
      <c r="AG31" t="s">
        <v>17</v>
      </c>
      <c r="AH31" s="2">
        <v>2.2839601039886475</v>
      </c>
      <c r="AI31">
        <v>44.085317073170728</v>
      </c>
      <c r="AJ31">
        <f t="shared" si="4"/>
        <v>2.9625333073170732</v>
      </c>
    </row>
    <row r="32" spans="3:36">
      <c r="C32">
        <v>1999</v>
      </c>
      <c r="D32">
        <v>502</v>
      </c>
      <c r="E32">
        <v>3</v>
      </c>
      <c r="F32">
        <v>1</v>
      </c>
      <c r="G32">
        <v>108</v>
      </c>
      <c r="H32">
        <v>0.40676000000000001</v>
      </c>
      <c r="I32">
        <v>128.77440936585367</v>
      </c>
      <c r="J32">
        <v>3.7662962962962962E-3</v>
      </c>
      <c r="W32">
        <v>128.77440936585367</v>
      </c>
      <c r="X32">
        <v>3.7662962962962962E-3</v>
      </c>
      <c r="Z32">
        <v>1999</v>
      </c>
      <c r="AA32">
        <v>502</v>
      </c>
      <c r="AB32">
        <v>3</v>
      </c>
      <c r="AC32">
        <v>1</v>
      </c>
      <c r="AD32">
        <v>108</v>
      </c>
      <c r="AE32">
        <v>0.40676000000000001</v>
      </c>
      <c r="AF32">
        <f t="shared" si="2"/>
        <v>128.77440936585367</v>
      </c>
      <c r="AG32">
        <f t="shared" ref="AG32:AG38" si="6">AE32/AD32</f>
        <v>3.7662962962962962E-3</v>
      </c>
      <c r="AH32" s="2">
        <v>2.3414077758789063</v>
      </c>
      <c r="AI32">
        <v>1.9162858536585365</v>
      </c>
      <c r="AJ32">
        <f t="shared" si="4"/>
        <v>0.12877440936585366</v>
      </c>
    </row>
    <row r="33" spans="3:36">
      <c r="C33">
        <v>1999</v>
      </c>
      <c r="D33">
        <v>502</v>
      </c>
      <c r="E33">
        <v>3</v>
      </c>
      <c r="F33">
        <v>2</v>
      </c>
      <c r="G33">
        <v>108</v>
      </c>
      <c r="H33">
        <v>0.65334000000000003</v>
      </c>
      <c r="I33">
        <v>1179.11287267085</v>
      </c>
      <c r="J33">
        <v>6.049444444444445E-3</v>
      </c>
      <c r="W33">
        <v>1179.11287267085</v>
      </c>
      <c r="X33">
        <v>6.049444444444445E-3</v>
      </c>
      <c r="Z33">
        <v>1999</v>
      </c>
      <c r="AA33">
        <v>502</v>
      </c>
      <c r="AB33">
        <v>3</v>
      </c>
      <c r="AC33">
        <v>2</v>
      </c>
      <c r="AD33">
        <v>108</v>
      </c>
      <c r="AE33">
        <v>0.65334000000000003</v>
      </c>
      <c r="AF33">
        <f t="shared" si="2"/>
        <v>1179.11287267085</v>
      </c>
      <c r="AG33">
        <f t="shared" si="6"/>
        <v>6.049444444444445E-3</v>
      </c>
      <c r="AH33" s="2">
        <v>2.413557767868042</v>
      </c>
      <c r="AI33">
        <v>17.546322509982886</v>
      </c>
      <c r="AJ33">
        <f t="shared" si="4"/>
        <v>1.17911287267085</v>
      </c>
    </row>
    <row r="34" spans="3:36">
      <c r="C34">
        <v>1999</v>
      </c>
      <c r="D34">
        <v>502</v>
      </c>
      <c r="E34">
        <v>3</v>
      </c>
      <c r="F34">
        <v>3</v>
      </c>
      <c r="G34">
        <v>108</v>
      </c>
      <c r="H34">
        <v>0.71194000000000002</v>
      </c>
      <c r="I34">
        <v>1344.1755832880776</v>
      </c>
      <c r="J34">
        <v>6.5920370370370369E-3</v>
      </c>
      <c r="W34">
        <v>1344.1755832880776</v>
      </c>
      <c r="X34">
        <v>6.5920370370370369E-3</v>
      </c>
      <c r="Z34">
        <v>1999</v>
      </c>
      <c r="AA34">
        <v>502</v>
      </c>
      <c r="AB34">
        <v>3</v>
      </c>
      <c r="AC34">
        <v>3</v>
      </c>
      <c r="AD34">
        <v>108</v>
      </c>
      <c r="AE34">
        <v>0.71194000000000002</v>
      </c>
      <c r="AF34">
        <f t="shared" si="2"/>
        <v>1344.1755832880776</v>
      </c>
      <c r="AG34">
        <f t="shared" si="6"/>
        <v>6.5920370370370369E-3</v>
      </c>
      <c r="AH34" s="2">
        <v>2.5351450443267822</v>
      </c>
      <c r="AI34">
        <v>20.002612846548775</v>
      </c>
      <c r="AJ34">
        <f t="shared" si="4"/>
        <v>1.3441755832880777</v>
      </c>
    </row>
    <row r="35" spans="3:36">
      <c r="C35">
        <v>1999</v>
      </c>
      <c r="D35">
        <v>502</v>
      </c>
      <c r="E35">
        <v>3</v>
      </c>
      <c r="F35">
        <v>4</v>
      </c>
      <c r="G35">
        <v>108</v>
      </c>
      <c r="H35">
        <v>0.78854999999999997</v>
      </c>
      <c r="I35">
        <v>2158.2989724403888</v>
      </c>
      <c r="J35">
        <v>7.3013888888888885E-3</v>
      </c>
      <c r="W35">
        <v>2158.2989724403888</v>
      </c>
      <c r="X35">
        <v>7.3013888888888885E-3</v>
      </c>
      <c r="Z35">
        <v>1999</v>
      </c>
      <c r="AA35">
        <v>502</v>
      </c>
      <c r="AB35">
        <v>3</v>
      </c>
      <c r="AC35">
        <v>4</v>
      </c>
      <c r="AD35">
        <v>108</v>
      </c>
      <c r="AE35">
        <v>0.78854999999999997</v>
      </c>
      <c r="AF35">
        <f t="shared" si="2"/>
        <v>2158.2989724403888</v>
      </c>
      <c r="AG35">
        <f t="shared" si="6"/>
        <v>7.3013888888888885E-3</v>
      </c>
      <c r="AH35" s="2">
        <v>2.3289804458618164</v>
      </c>
      <c r="AI35">
        <v>32.117544232743874</v>
      </c>
      <c r="AJ35">
        <f t="shared" si="4"/>
        <v>2.1582989724403889</v>
      </c>
    </row>
    <row r="36" spans="3:36">
      <c r="C36">
        <v>1999</v>
      </c>
      <c r="D36">
        <v>502</v>
      </c>
      <c r="E36">
        <v>3</v>
      </c>
      <c r="F36">
        <v>5</v>
      </c>
      <c r="G36">
        <v>108</v>
      </c>
      <c r="H36">
        <v>0.84509999999999996</v>
      </c>
      <c r="I36">
        <v>2443.009160104963</v>
      </c>
      <c r="J36">
        <v>7.8250000000000004E-3</v>
      </c>
      <c r="W36">
        <v>2443.009160104963</v>
      </c>
      <c r="X36">
        <v>7.8250000000000004E-3</v>
      </c>
      <c r="Z36">
        <v>1999</v>
      </c>
      <c r="AA36">
        <v>502</v>
      </c>
      <c r="AB36">
        <v>3</v>
      </c>
      <c r="AC36">
        <v>5</v>
      </c>
      <c r="AD36">
        <v>108</v>
      </c>
      <c r="AE36">
        <v>0.84509999999999996</v>
      </c>
      <c r="AF36">
        <f t="shared" si="2"/>
        <v>2443.009160104963</v>
      </c>
      <c r="AG36">
        <f t="shared" si="6"/>
        <v>7.8250000000000004E-3</v>
      </c>
      <c r="AH36" s="2">
        <v>2.3342170715332031</v>
      </c>
      <c r="AI36">
        <v>36.354302977752425</v>
      </c>
      <c r="AJ36">
        <f t="shared" si="4"/>
        <v>2.4430091601049631</v>
      </c>
    </row>
    <row r="37" spans="3:36">
      <c r="C37">
        <v>1999</v>
      </c>
      <c r="D37">
        <v>502</v>
      </c>
      <c r="E37">
        <v>3</v>
      </c>
      <c r="F37">
        <v>6</v>
      </c>
      <c r="G37">
        <v>108</v>
      </c>
      <c r="H37">
        <v>0.84992999999999996</v>
      </c>
      <c r="I37">
        <v>3824.3709984711923</v>
      </c>
      <c r="J37">
        <v>7.8697222222222224E-3</v>
      </c>
      <c r="W37">
        <v>3824.3709984711923</v>
      </c>
      <c r="X37">
        <v>7.8697222222222224E-3</v>
      </c>
      <c r="Z37">
        <v>1999</v>
      </c>
      <c r="AA37">
        <v>502</v>
      </c>
      <c r="AB37">
        <v>3</v>
      </c>
      <c r="AC37">
        <v>6</v>
      </c>
      <c r="AD37">
        <v>108</v>
      </c>
      <c r="AE37">
        <v>0.84992999999999996</v>
      </c>
      <c r="AF37">
        <f t="shared" si="2"/>
        <v>3824.3709984711923</v>
      </c>
      <c r="AG37">
        <f t="shared" si="6"/>
        <v>7.8697222222222224E-3</v>
      </c>
      <c r="AH37" s="2">
        <v>2.3973712921142578</v>
      </c>
      <c r="AI37">
        <v>56.910282715345119</v>
      </c>
      <c r="AJ37">
        <f t="shared" si="4"/>
        <v>3.8243709984711924</v>
      </c>
    </row>
    <row r="38" spans="3:36">
      <c r="C38">
        <v>1999</v>
      </c>
      <c r="D38">
        <v>502</v>
      </c>
      <c r="E38">
        <v>3</v>
      </c>
      <c r="F38">
        <v>7</v>
      </c>
      <c r="G38">
        <v>108</v>
      </c>
      <c r="H38">
        <v>0.86722999999999995</v>
      </c>
      <c r="I38">
        <v>3645.016671799202</v>
      </c>
      <c r="J38">
        <v>8.0299074074074075E-3</v>
      </c>
      <c r="W38">
        <v>3645.016671799202</v>
      </c>
      <c r="X38">
        <v>8.0299074074074075E-3</v>
      </c>
      <c r="Z38">
        <v>1999</v>
      </c>
      <c r="AA38">
        <v>502</v>
      </c>
      <c r="AB38">
        <v>3</v>
      </c>
      <c r="AC38">
        <v>7</v>
      </c>
      <c r="AD38">
        <v>108</v>
      </c>
      <c r="AE38">
        <v>0.86722999999999995</v>
      </c>
      <c r="AF38">
        <f t="shared" si="2"/>
        <v>3645.016671799202</v>
      </c>
      <c r="AG38">
        <f t="shared" si="6"/>
        <v>8.0299074074074075E-3</v>
      </c>
      <c r="AH38" s="2">
        <v>2.4704797267913818</v>
      </c>
      <c r="AI38">
        <v>54.241319520821449</v>
      </c>
      <c r="AJ38">
        <f t="shared" si="4"/>
        <v>3.6450166717992021</v>
      </c>
    </row>
    <row r="39" spans="3:36">
      <c r="C39">
        <v>1999</v>
      </c>
      <c r="D39">
        <v>502</v>
      </c>
      <c r="E39">
        <v>3</v>
      </c>
      <c r="F39">
        <v>8</v>
      </c>
      <c r="G39" t="s">
        <v>17</v>
      </c>
      <c r="I39">
        <v>3439.0097280000005</v>
      </c>
      <c r="J39" t="s">
        <v>17</v>
      </c>
      <c r="W39">
        <v>3439.0097280000005</v>
      </c>
      <c r="Z39">
        <v>1999</v>
      </c>
      <c r="AA39">
        <v>502</v>
      </c>
      <c r="AB39">
        <v>3</v>
      </c>
      <c r="AC39">
        <v>8</v>
      </c>
      <c r="AD39" t="s">
        <v>17</v>
      </c>
      <c r="AE39" t="s">
        <v>17</v>
      </c>
      <c r="AF39">
        <f t="shared" si="2"/>
        <v>3439.0097280000005</v>
      </c>
      <c r="AG39" t="s">
        <v>17</v>
      </c>
      <c r="AH39" s="2">
        <v>2.3470125198364258</v>
      </c>
      <c r="AI39">
        <v>51.175740000000005</v>
      </c>
      <c r="AJ39">
        <f t="shared" si="4"/>
        <v>3.4390097280000003</v>
      </c>
    </row>
    <row r="40" spans="3:36">
      <c r="C40">
        <v>1999</v>
      </c>
      <c r="D40">
        <v>502</v>
      </c>
      <c r="E40">
        <v>3</v>
      </c>
      <c r="F40">
        <v>9</v>
      </c>
      <c r="G40" t="s">
        <v>17</v>
      </c>
      <c r="I40">
        <v>2686.7706005853656</v>
      </c>
      <c r="J40" t="s">
        <v>17</v>
      </c>
      <c r="W40">
        <v>2686.7706005853656</v>
      </c>
      <c r="Z40">
        <v>1999</v>
      </c>
      <c r="AA40">
        <v>502</v>
      </c>
      <c r="AB40">
        <v>3</v>
      </c>
      <c r="AC40">
        <v>9</v>
      </c>
      <c r="AD40" t="s">
        <v>17</v>
      </c>
      <c r="AE40" t="s">
        <v>17</v>
      </c>
      <c r="AF40">
        <f t="shared" si="2"/>
        <v>2686.7706005853656</v>
      </c>
      <c r="AG40" t="s">
        <v>17</v>
      </c>
      <c r="AH40" s="2">
        <v>2.6593873500823975</v>
      </c>
      <c r="AI40">
        <v>39.981705365853649</v>
      </c>
      <c r="AJ40">
        <f t="shared" si="4"/>
        <v>2.6867706005853655</v>
      </c>
    </row>
    <row r="41" spans="3:36">
      <c r="C41">
        <v>1999</v>
      </c>
      <c r="D41">
        <v>502</v>
      </c>
      <c r="E41">
        <v>3</v>
      </c>
      <c r="F41">
        <v>10</v>
      </c>
      <c r="G41" t="s">
        <v>17</v>
      </c>
      <c r="I41">
        <v>3041.8581213658535</v>
      </c>
      <c r="J41" t="s">
        <v>17</v>
      </c>
      <c r="W41">
        <v>3041.8581213658535</v>
      </c>
      <c r="Z41">
        <v>1999</v>
      </c>
      <c r="AA41">
        <v>502</v>
      </c>
      <c r="AB41">
        <v>3</v>
      </c>
      <c r="AC41">
        <v>10</v>
      </c>
      <c r="AD41" t="s">
        <v>17</v>
      </c>
      <c r="AE41" t="s">
        <v>17</v>
      </c>
      <c r="AF41">
        <f t="shared" si="2"/>
        <v>3041.8581213658535</v>
      </c>
      <c r="AG41" t="s">
        <v>17</v>
      </c>
      <c r="AH41" s="2">
        <v>2.2532148361206055</v>
      </c>
      <c r="AI41">
        <v>45.265745853658537</v>
      </c>
      <c r="AJ41">
        <f t="shared" si="4"/>
        <v>3.0418581213658538</v>
      </c>
    </row>
    <row r="42" spans="3:36">
      <c r="C42">
        <v>1999</v>
      </c>
      <c r="D42">
        <v>502</v>
      </c>
      <c r="E42">
        <v>3</v>
      </c>
      <c r="F42">
        <v>11</v>
      </c>
      <c r="G42" t="s">
        <v>17</v>
      </c>
      <c r="I42">
        <v>3844.0743804878057</v>
      </c>
      <c r="J42" t="s">
        <v>17</v>
      </c>
      <c r="W42">
        <v>3844.0743804878057</v>
      </c>
      <c r="Z42">
        <v>1999</v>
      </c>
      <c r="AA42">
        <v>502</v>
      </c>
      <c r="AB42">
        <v>3</v>
      </c>
      <c r="AC42">
        <v>11</v>
      </c>
      <c r="AD42" t="s">
        <v>17</v>
      </c>
      <c r="AE42" t="s">
        <v>17</v>
      </c>
      <c r="AF42">
        <f t="shared" si="2"/>
        <v>3844.0743804878057</v>
      </c>
      <c r="AG42" t="s">
        <v>17</v>
      </c>
      <c r="AH42" s="2">
        <v>2.3106412887573242</v>
      </c>
      <c r="AI42">
        <v>57.203487804878051</v>
      </c>
      <c r="AJ42">
        <f t="shared" si="4"/>
        <v>3.8440743804878057</v>
      </c>
    </row>
    <row r="43" spans="3:36">
      <c r="C43">
        <v>1999</v>
      </c>
      <c r="D43">
        <v>502</v>
      </c>
      <c r="E43">
        <v>3</v>
      </c>
      <c r="F43">
        <v>12</v>
      </c>
      <c r="G43" t="s">
        <v>17</v>
      </c>
      <c r="I43">
        <v>3066.3052682926823</v>
      </c>
      <c r="J43" t="s">
        <v>17</v>
      </c>
      <c r="W43">
        <v>3066.3052682926823</v>
      </c>
      <c r="Z43">
        <v>1999</v>
      </c>
      <c r="AA43">
        <v>502</v>
      </c>
      <c r="AB43">
        <v>3</v>
      </c>
      <c r="AC43">
        <v>12</v>
      </c>
      <c r="AD43" t="s">
        <v>17</v>
      </c>
      <c r="AE43" t="s">
        <v>17</v>
      </c>
      <c r="AF43">
        <f t="shared" si="2"/>
        <v>3066.3052682926823</v>
      </c>
      <c r="AG43" t="s">
        <v>17</v>
      </c>
      <c r="AH43" s="2">
        <v>2.2928943634033203</v>
      </c>
      <c r="AI43">
        <v>45.629542682926818</v>
      </c>
      <c r="AJ43">
        <f t="shared" si="4"/>
        <v>3.0663052682926821</v>
      </c>
    </row>
    <row r="44" spans="3:36">
      <c r="C44">
        <v>1999</v>
      </c>
      <c r="D44">
        <v>502</v>
      </c>
      <c r="E44">
        <v>3</v>
      </c>
      <c r="F44">
        <v>13</v>
      </c>
      <c r="G44" t="s">
        <v>17</v>
      </c>
      <c r="I44">
        <v>4061.363843121952</v>
      </c>
      <c r="J44" t="s">
        <v>17</v>
      </c>
      <c r="W44">
        <v>4061.363843121952</v>
      </c>
      <c r="Z44">
        <v>1999</v>
      </c>
      <c r="AA44">
        <v>502</v>
      </c>
      <c r="AB44">
        <v>3</v>
      </c>
      <c r="AC44">
        <v>13</v>
      </c>
      <c r="AD44" t="s">
        <v>17</v>
      </c>
      <c r="AE44" t="s">
        <v>17</v>
      </c>
      <c r="AF44">
        <f t="shared" si="2"/>
        <v>4061.363843121952</v>
      </c>
      <c r="AG44" t="s">
        <v>17</v>
      </c>
      <c r="AH44" s="2">
        <v>2.4750096797943115</v>
      </c>
      <c r="AI44">
        <v>60.436961951219509</v>
      </c>
      <c r="AJ44">
        <f t="shared" si="4"/>
        <v>4.0613638431219519</v>
      </c>
    </row>
    <row r="45" spans="3:36">
      <c r="C45">
        <v>1999</v>
      </c>
      <c r="D45">
        <v>502</v>
      </c>
      <c r="E45">
        <v>3</v>
      </c>
      <c r="F45">
        <v>14</v>
      </c>
      <c r="G45" t="s">
        <v>17</v>
      </c>
      <c r="I45">
        <v>2957.9798353170736</v>
      </c>
      <c r="J45" t="s">
        <v>17</v>
      </c>
      <c r="W45">
        <v>2957.9798353170736</v>
      </c>
      <c r="Z45">
        <v>1999</v>
      </c>
      <c r="AA45">
        <v>502</v>
      </c>
      <c r="AB45">
        <v>3</v>
      </c>
      <c r="AC45">
        <v>14</v>
      </c>
      <c r="AD45" t="s">
        <v>17</v>
      </c>
      <c r="AE45" t="s">
        <v>17</v>
      </c>
      <c r="AF45">
        <f t="shared" si="2"/>
        <v>2957.9798353170736</v>
      </c>
      <c r="AG45" t="s">
        <v>17</v>
      </c>
      <c r="AH45" s="2">
        <v>2.4172976016998291</v>
      </c>
      <c r="AI45">
        <v>44.017557073170728</v>
      </c>
      <c r="AJ45">
        <f t="shared" si="4"/>
        <v>2.9579798353170736</v>
      </c>
    </row>
    <row r="46" spans="3:36">
      <c r="C46">
        <v>1999</v>
      </c>
      <c r="D46">
        <v>502</v>
      </c>
      <c r="E46">
        <v>4</v>
      </c>
      <c r="F46">
        <v>1</v>
      </c>
      <c r="G46">
        <v>108</v>
      </c>
      <c r="H46">
        <v>0.71013999999999999</v>
      </c>
      <c r="I46">
        <v>1493.5665810731709</v>
      </c>
      <c r="J46">
        <v>6.5753703703703703E-3</v>
      </c>
      <c r="W46">
        <v>1493.5665810731709</v>
      </c>
      <c r="X46">
        <v>6.5753703703703703E-3</v>
      </c>
      <c r="Z46">
        <v>1999</v>
      </c>
      <c r="AA46">
        <v>502</v>
      </c>
      <c r="AB46">
        <v>4</v>
      </c>
      <c r="AC46">
        <v>1</v>
      </c>
      <c r="AD46">
        <v>108</v>
      </c>
      <c r="AE46">
        <v>0.71013999999999999</v>
      </c>
      <c r="AF46">
        <f t="shared" si="2"/>
        <v>1493.5665810731709</v>
      </c>
      <c r="AG46">
        <f t="shared" ref="AG46:AG52" si="7">AE46/AD46</f>
        <v>6.5753703703703703E-3</v>
      </c>
      <c r="AH46" s="2">
        <v>2.2363009452819824</v>
      </c>
      <c r="AI46">
        <v>22.225693170731706</v>
      </c>
      <c r="AJ46">
        <f t="shared" si="4"/>
        <v>1.4935665810731709</v>
      </c>
    </row>
    <row r="47" spans="3:36">
      <c r="C47">
        <v>1999</v>
      </c>
      <c r="D47">
        <v>502</v>
      </c>
      <c r="E47">
        <v>4</v>
      </c>
      <c r="F47">
        <v>2</v>
      </c>
      <c r="G47">
        <v>108</v>
      </c>
      <c r="H47">
        <v>0.56594999999999995</v>
      </c>
      <c r="I47">
        <v>1463.3866751123785</v>
      </c>
      <c r="J47">
        <v>5.2402777777777777E-3</v>
      </c>
      <c r="W47">
        <v>1463.3866751123785</v>
      </c>
      <c r="X47">
        <v>5.2402777777777777E-3</v>
      </c>
      <c r="Z47">
        <v>1999</v>
      </c>
      <c r="AA47">
        <v>502</v>
      </c>
      <c r="AB47">
        <v>4</v>
      </c>
      <c r="AC47">
        <v>2</v>
      </c>
      <c r="AD47">
        <v>108</v>
      </c>
      <c r="AE47">
        <v>0.56594999999999995</v>
      </c>
      <c r="AF47">
        <f t="shared" si="2"/>
        <v>1463.3866751123785</v>
      </c>
      <c r="AG47">
        <f t="shared" si="7"/>
        <v>5.2402777777777777E-3</v>
      </c>
      <c r="AH47" s="2">
        <v>2.1789765357971191</v>
      </c>
      <c r="AI47">
        <v>21.776587427267536</v>
      </c>
      <c r="AJ47">
        <f t="shared" si="4"/>
        <v>1.4633866751123785</v>
      </c>
    </row>
    <row r="48" spans="3:36">
      <c r="C48">
        <v>1999</v>
      </c>
      <c r="D48">
        <v>502</v>
      </c>
      <c r="E48">
        <v>4</v>
      </c>
      <c r="F48">
        <v>3</v>
      </c>
      <c r="G48">
        <v>108</v>
      </c>
      <c r="H48">
        <v>0.69213999999999998</v>
      </c>
      <c r="I48">
        <v>1946.6209688899032</v>
      </c>
      <c r="J48">
        <v>6.4087037037037038E-3</v>
      </c>
      <c r="W48">
        <v>1946.6209688899032</v>
      </c>
      <c r="X48">
        <v>6.4087037037037038E-3</v>
      </c>
      <c r="Z48">
        <v>1999</v>
      </c>
      <c r="AA48">
        <v>502</v>
      </c>
      <c r="AB48">
        <v>4</v>
      </c>
      <c r="AC48">
        <v>3</v>
      </c>
      <c r="AD48">
        <v>108</v>
      </c>
      <c r="AE48">
        <v>0.69213999999999998</v>
      </c>
      <c r="AF48">
        <f t="shared" si="2"/>
        <v>1946.6209688899032</v>
      </c>
      <c r="AG48">
        <f t="shared" si="7"/>
        <v>6.4087037037037038E-3</v>
      </c>
      <c r="AH48" s="2">
        <v>2.1353762149810791</v>
      </c>
      <c r="AI48">
        <v>28.967573941814031</v>
      </c>
      <c r="AJ48">
        <f t="shared" si="4"/>
        <v>1.9466209688899032</v>
      </c>
    </row>
    <row r="49" spans="3:36">
      <c r="C49">
        <v>1999</v>
      </c>
      <c r="D49">
        <v>502</v>
      </c>
      <c r="E49">
        <v>4</v>
      </c>
      <c r="F49">
        <v>4</v>
      </c>
      <c r="G49">
        <v>108</v>
      </c>
      <c r="H49">
        <v>0.75593999999999995</v>
      </c>
      <c r="I49">
        <v>2568.1270376269254</v>
      </c>
      <c r="J49">
        <v>6.9994444444444436E-3</v>
      </c>
      <c r="W49">
        <v>2568.1270376269254</v>
      </c>
      <c r="X49">
        <v>6.9994444444444436E-3</v>
      </c>
      <c r="Z49">
        <v>1999</v>
      </c>
      <c r="AA49">
        <v>502</v>
      </c>
      <c r="AB49">
        <v>4</v>
      </c>
      <c r="AC49">
        <v>4</v>
      </c>
      <c r="AD49">
        <v>108</v>
      </c>
      <c r="AE49">
        <v>0.75593999999999995</v>
      </c>
      <c r="AF49">
        <f t="shared" si="2"/>
        <v>2568.1270376269254</v>
      </c>
      <c r="AG49">
        <f t="shared" si="7"/>
        <v>6.9994444444444436E-3</v>
      </c>
      <c r="AH49" s="2">
        <v>2.3083162307739258</v>
      </c>
      <c r="AI49">
        <v>38.216176155162572</v>
      </c>
      <c r="AJ49">
        <f t="shared" si="4"/>
        <v>2.5681270376269252</v>
      </c>
    </row>
    <row r="50" spans="3:36">
      <c r="C50">
        <v>1999</v>
      </c>
      <c r="D50">
        <v>502</v>
      </c>
      <c r="E50">
        <v>4</v>
      </c>
      <c r="F50">
        <v>5</v>
      </c>
      <c r="G50">
        <v>108</v>
      </c>
      <c r="H50">
        <v>0.83296999999999999</v>
      </c>
      <c r="I50">
        <v>2928.1448466400452</v>
      </c>
      <c r="J50">
        <v>7.7126851851851853E-3</v>
      </c>
      <c r="W50">
        <v>2928.1448466400452</v>
      </c>
      <c r="X50">
        <v>7.7126851851851853E-3</v>
      </c>
      <c r="Z50">
        <v>1999</v>
      </c>
      <c r="AA50">
        <v>502</v>
      </c>
      <c r="AB50">
        <v>4</v>
      </c>
      <c r="AC50">
        <v>5</v>
      </c>
      <c r="AD50">
        <v>108</v>
      </c>
      <c r="AE50">
        <v>0.83296999999999999</v>
      </c>
      <c r="AF50">
        <f t="shared" si="2"/>
        <v>2928.1448466400452</v>
      </c>
      <c r="AG50">
        <f t="shared" si="7"/>
        <v>7.7126851851851853E-3</v>
      </c>
      <c r="AH50" s="2">
        <v>2.2241284847259521</v>
      </c>
      <c r="AI50">
        <v>43.573584027381621</v>
      </c>
      <c r="AJ50">
        <f t="shared" si="4"/>
        <v>2.9281448466400453</v>
      </c>
    </row>
    <row r="51" spans="3:36">
      <c r="C51">
        <v>1999</v>
      </c>
      <c r="D51">
        <v>502</v>
      </c>
      <c r="E51">
        <v>4</v>
      </c>
      <c r="F51">
        <v>6</v>
      </c>
      <c r="G51">
        <v>108</v>
      </c>
      <c r="H51">
        <v>0.85972999999999999</v>
      </c>
      <c r="I51">
        <v>3088.1112012595549</v>
      </c>
      <c r="J51">
        <v>7.9604629629629626E-3</v>
      </c>
      <c r="W51">
        <v>3088.1112012595549</v>
      </c>
      <c r="X51">
        <v>7.9604629629629626E-3</v>
      </c>
      <c r="Z51">
        <v>1999</v>
      </c>
      <c r="AA51">
        <v>502</v>
      </c>
      <c r="AB51">
        <v>4</v>
      </c>
      <c r="AC51">
        <v>6</v>
      </c>
      <c r="AD51">
        <v>108</v>
      </c>
      <c r="AE51">
        <v>0.85972999999999999</v>
      </c>
      <c r="AF51">
        <f t="shared" si="2"/>
        <v>3088.1112012595549</v>
      </c>
      <c r="AG51">
        <f t="shared" si="7"/>
        <v>7.9604629629629626E-3</v>
      </c>
      <c r="AH51" s="2">
        <v>2.1695511341094971</v>
      </c>
      <c r="AI51">
        <v>45.954035733029087</v>
      </c>
      <c r="AJ51">
        <f t="shared" si="4"/>
        <v>3.0881112012595548</v>
      </c>
    </row>
    <row r="52" spans="3:36">
      <c r="C52">
        <v>1999</v>
      </c>
      <c r="D52">
        <v>502</v>
      </c>
      <c r="E52">
        <v>4</v>
      </c>
      <c r="F52">
        <v>7</v>
      </c>
      <c r="G52">
        <v>108</v>
      </c>
      <c r="H52">
        <v>0.87983</v>
      </c>
      <c r="I52">
        <v>3831.0570434957222</v>
      </c>
      <c r="J52">
        <v>8.1465740740740734E-3</v>
      </c>
      <c r="W52">
        <v>3831.0570434957222</v>
      </c>
      <c r="X52">
        <v>8.1465740740740734E-3</v>
      </c>
      <c r="Z52">
        <v>1999</v>
      </c>
      <c r="AA52">
        <v>502</v>
      </c>
      <c r="AB52">
        <v>4</v>
      </c>
      <c r="AC52">
        <v>7</v>
      </c>
      <c r="AD52">
        <v>108</v>
      </c>
      <c r="AE52">
        <v>0.87983</v>
      </c>
      <c r="AF52">
        <f t="shared" si="2"/>
        <v>3831.0570434957222</v>
      </c>
      <c r="AG52">
        <f t="shared" si="7"/>
        <v>8.1465740740740734E-3</v>
      </c>
      <c r="AH52" s="2">
        <v>2.6698286533355713</v>
      </c>
      <c r="AI52">
        <v>57.009777432972051</v>
      </c>
      <c r="AJ52">
        <f t="shared" si="4"/>
        <v>3.8310570434957221</v>
      </c>
    </row>
    <row r="53" spans="3:36">
      <c r="C53">
        <v>1999</v>
      </c>
      <c r="D53">
        <v>502</v>
      </c>
      <c r="E53">
        <v>4</v>
      </c>
      <c r="F53">
        <v>8</v>
      </c>
      <c r="G53" t="s">
        <v>17</v>
      </c>
      <c r="I53">
        <v>2894.5644081951223</v>
      </c>
      <c r="J53" t="s">
        <v>17</v>
      </c>
      <c r="W53">
        <v>2894.5644081951223</v>
      </c>
      <c r="Z53">
        <v>1999</v>
      </c>
      <c r="AA53">
        <v>502</v>
      </c>
      <c r="AB53">
        <v>4</v>
      </c>
      <c r="AC53">
        <v>8</v>
      </c>
      <c r="AD53" t="s">
        <v>17</v>
      </c>
      <c r="AE53" t="s">
        <v>17</v>
      </c>
      <c r="AF53">
        <f t="shared" si="2"/>
        <v>2894.5644081951223</v>
      </c>
      <c r="AG53" t="s">
        <v>17</v>
      </c>
      <c r="AH53" s="2">
        <v>2.1174135208129883</v>
      </c>
      <c r="AI53">
        <v>43.073875121951218</v>
      </c>
      <c r="AJ53">
        <f t="shared" si="4"/>
        <v>2.8945644081951221</v>
      </c>
    </row>
    <row r="54" spans="3:36">
      <c r="C54">
        <v>1999</v>
      </c>
      <c r="D54">
        <v>502</v>
      </c>
      <c r="E54">
        <v>4</v>
      </c>
      <c r="F54">
        <v>9</v>
      </c>
      <c r="G54" t="s">
        <v>17</v>
      </c>
      <c r="I54">
        <v>2826.1235028292681</v>
      </c>
      <c r="J54" t="s">
        <v>17</v>
      </c>
      <c r="W54">
        <v>2826.1235028292681</v>
      </c>
      <c r="Z54">
        <v>1999</v>
      </c>
      <c r="AA54">
        <v>502</v>
      </c>
      <c r="AB54">
        <v>4</v>
      </c>
      <c r="AC54">
        <v>9</v>
      </c>
      <c r="AD54" t="s">
        <v>17</v>
      </c>
      <c r="AE54" t="s">
        <v>17</v>
      </c>
      <c r="AF54">
        <f t="shared" si="2"/>
        <v>2826.1235028292681</v>
      </c>
      <c r="AG54" t="s">
        <v>17</v>
      </c>
      <c r="AH54" s="2">
        <v>2.1404318809509277</v>
      </c>
      <c r="AI54">
        <v>42.055409268292678</v>
      </c>
      <c r="AJ54">
        <f t="shared" si="4"/>
        <v>2.8261235028292679</v>
      </c>
    </row>
    <row r="55" spans="3:36">
      <c r="C55">
        <v>1999</v>
      </c>
      <c r="D55">
        <v>502</v>
      </c>
      <c r="E55">
        <v>4</v>
      </c>
      <c r="F55">
        <v>10</v>
      </c>
      <c r="G55" t="s">
        <v>17</v>
      </c>
      <c r="I55">
        <v>3531.8006025365858</v>
      </c>
      <c r="J55" t="s">
        <v>17</v>
      </c>
      <c r="W55">
        <v>3531.8006025365858</v>
      </c>
      <c r="Z55">
        <v>1999</v>
      </c>
      <c r="AA55">
        <v>502</v>
      </c>
      <c r="AB55">
        <v>4</v>
      </c>
      <c r="AC55">
        <v>10</v>
      </c>
      <c r="AD55" t="s">
        <v>17</v>
      </c>
      <c r="AE55" t="s">
        <v>17</v>
      </c>
      <c r="AF55">
        <f t="shared" si="2"/>
        <v>3531.8006025365858</v>
      </c>
      <c r="AG55" t="s">
        <v>17</v>
      </c>
      <c r="AH55" s="2">
        <v>2.275970458984375</v>
      </c>
      <c r="AI55">
        <v>52.556556585365861</v>
      </c>
      <c r="AJ55">
        <f t="shared" si="4"/>
        <v>3.5318006025365856</v>
      </c>
    </row>
    <row r="56" spans="3:36">
      <c r="C56">
        <v>1999</v>
      </c>
      <c r="D56">
        <v>502</v>
      </c>
      <c r="E56">
        <v>4</v>
      </c>
      <c r="F56">
        <v>11</v>
      </c>
      <c r="G56" t="s">
        <v>17</v>
      </c>
      <c r="I56">
        <v>3060.5023679999999</v>
      </c>
      <c r="J56" t="s">
        <v>17</v>
      </c>
      <c r="W56">
        <v>3060.5023679999999</v>
      </c>
      <c r="Z56">
        <v>1999</v>
      </c>
      <c r="AA56">
        <v>502</v>
      </c>
      <c r="AB56">
        <v>4</v>
      </c>
      <c r="AC56">
        <v>11</v>
      </c>
      <c r="AD56" t="s">
        <v>17</v>
      </c>
      <c r="AE56" t="s">
        <v>17</v>
      </c>
      <c r="AF56">
        <f t="shared" si="2"/>
        <v>3060.5023679999999</v>
      </c>
      <c r="AG56" t="s">
        <v>17</v>
      </c>
      <c r="AH56" s="2">
        <v>2.320683479309082</v>
      </c>
      <c r="AI56">
        <v>45.543189999999996</v>
      </c>
      <c r="AJ56">
        <f t="shared" si="4"/>
        <v>3.0605023679999999</v>
      </c>
    </row>
    <row r="57" spans="3:36">
      <c r="C57">
        <v>1999</v>
      </c>
      <c r="D57">
        <v>502</v>
      </c>
      <c r="E57">
        <v>4</v>
      </c>
      <c r="F57">
        <v>12</v>
      </c>
      <c r="G57" t="s">
        <v>17</v>
      </c>
      <c r="I57">
        <v>3027.1703976585368</v>
      </c>
      <c r="J57" t="s">
        <v>17</v>
      </c>
      <c r="W57">
        <v>3027.1703976585368</v>
      </c>
      <c r="Z57">
        <v>1999</v>
      </c>
      <c r="AA57">
        <v>502</v>
      </c>
      <c r="AB57">
        <v>4</v>
      </c>
      <c r="AC57">
        <v>12</v>
      </c>
      <c r="AD57" t="s">
        <v>17</v>
      </c>
      <c r="AE57" t="s">
        <v>17</v>
      </c>
      <c r="AF57">
        <f t="shared" si="2"/>
        <v>3027.1703976585368</v>
      </c>
      <c r="AG57" t="s">
        <v>17</v>
      </c>
      <c r="AH57" s="2">
        <v>2.259413480758667</v>
      </c>
      <c r="AI57">
        <v>45.047178536585371</v>
      </c>
      <c r="AJ57">
        <f t="shared" si="4"/>
        <v>3.0271703976585367</v>
      </c>
    </row>
    <row r="58" spans="3:36">
      <c r="C58">
        <v>1999</v>
      </c>
      <c r="D58">
        <v>502</v>
      </c>
      <c r="E58">
        <v>4</v>
      </c>
      <c r="F58">
        <v>13</v>
      </c>
      <c r="G58" t="s">
        <v>17</v>
      </c>
      <c r="I58">
        <v>3853.2368546341463</v>
      </c>
      <c r="J58" t="s">
        <v>17</v>
      </c>
      <c r="W58">
        <v>3853.2368546341463</v>
      </c>
      <c r="Z58">
        <v>1999</v>
      </c>
      <c r="AA58">
        <v>502</v>
      </c>
      <c r="AB58">
        <v>4</v>
      </c>
      <c r="AC58">
        <v>13</v>
      </c>
      <c r="AD58" t="s">
        <v>17</v>
      </c>
      <c r="AE58" t="s">
        <v>17</v>
      </c>
      <c r="AF58">
        <f t="shared" si="2"/>
        <v>3853.2368546341463</v>
      </c>
      <c r="AG58" t="s">
        <v>17</v>
      </c>
      <c r="AH58" s="2">
        <v>2.2874290943145752</v>
      </c>
      <c r="AI58">
        <v>57.33983414634146</v>
      </c>
      <c r="AJ58">
        <f t="shared" si="4"/>
        <v>3.8532368546341464</v>
      </c>
    </row>
    <row r="59" spans="3:36">
      <c r="C59">
        <v>1999</v>
      </c>
      <c r="D59">
        <v>502</v>
      </c>
      <c r="E59">
        <v>4</v>
      </c>
      <c r="F59">
        <v>14</v>
      </c>
      <c r="G59" t="s">
        <v>17</v>
      </c>
      <c r="I59">
        <v>3006.4298879999997</v>
      </c>
      <c r="J59" t="s">
        <v>17</v>
      </c>
      <c r="W59">
        <v>3006.4298879999997</v>
      </c>
      <c r="Z59">
        <v>1999</v>
      </c>
      <c r="AA59">
        <v>502</v>
      </c>
      <c r="AB59">
        <v>4</v>
      </c>
      <c r="AC59">
        <v>14</v>
      </c>
      <c r="AD59" t="s">
        <v>17</v>
      </c>
      <c r="AE59" t="s">
        <v>17</v>
      </c>
      <c r="AF59">
        <f t="shared" si="2"/>
        <v>3006.4298879999997</v>
      </c>
      <c r="AG59" t="s">
        <v>17</v>
      </c>
      <c r="AH59" s="2">
        <v>2.3042750358581543</v>
      </c>
      <c r="AI59">
        <v>44.738539999999986</v>
      </c>
      <c r="AJ59">
        <f t="shared" si="4"/>
        <v>3.0064298879999996</v>
      </c>
    </row>
    <row r="60" spans="3:36">
      <c r="C60">
        <v>2000</v>
      </c>
      <c r="D60">
        <v>502</v>
      </c>
      <c r="E60">
        <v>1</v>
      </c>
      <c r="F60">
        <v>1</v>
      </c>
      <c r="G60">
        <v>78</v>
      </c>
      <c r="H60">
        <v>0.46301999999999999</v>
      </c>
      <c r="I60">
        <v>1337.1659239024389</v>
      </c>
      <c r="J60">
        <v>5.9361538461538462E-3</v>
      </c>
      <c r="W60">
        <v>1337.1659239024389</v>
      </c>
      <c r="X60">
        <v>5.9361538461538462E-3</v>
      </c>
      <c r="Z60">
        <v>2000</v>
      </c>
      <c r="AA60">
        <v>502</v>
      </c>
      <c r="AB60">
        <v>1</v>
      </c>
      <c r="AC60">
        <v>1</v>
      </c>
      <c r="AD60">
        <v>78</v>
      </c>
      <c r="AE60">
        <v>0.46301999999999999</v>
      </c>
      <c r="AF60">
        <f t="shared" si="2"/>
        <v>1337.1659239024389</v>
      </c>
      <c r="AG60">
        <f t="shared" ref="AG60:AG66" si="8">AE60/AD60</f>
        <v>5.9361538461538462E-3</v>
      </c>
      <c r="AH60" s="3">
        <v>2.4515621662139893</v>
      </c>
      <c r="AI60">
        <v>19.898302439024388</v>
      </c>
      <c r="AJ60">
        <f t="shared" si="4"/>
        <v>1.3371659239024389</v>
      </c>
    </row>
    <row r="61" spans="3:36">
      <c r="C61">
        <v>2000</v>
      </c>
      <c r="D61">
        <v>502</v>
      </c>
      <c r="E61">
        <v>1</v>
      </c>
      <c r="F61">
        <v>2</v>
      </c>
      <c r="G61">
        <v>78</v>
      </c>
      <c r="H61">
        <v>0.42146</v>
      </c>
      <c r="I61">
        <v>1277.471016585366</v>
      </c>
      <c r="J61">
        <v>5.4033333333333338E-3</v>
      </c>
      <c r="W61">
        <v>1277.471016585366</v>
      </c>
      <c r="X61">
        <v>5.4033333333333338E-3</v>
      </c>
      <c r="Z61">
        <v>2000</v>
      </c>
      <c r="AA61">
        <v>502</v>
      </c>
      <c r="AB61">
        <v>1</v>
      </c>
      <c r="AC61">
        <v>2</v>
      </c>
      <c r="AD61">
        <v>78</v>
      </c>
      <c r="AE61">
        <v>0.42146</v>
      </c>
      <c r="AF61">
        <f t="shared" si="2"/>
        <v>1277.471016585366</v>
      </c>
      <c r="AG61">
        <f t="shared" si="8"/>
        <v>5.4033333333333338E-3</v>
      </c>
      <c r="AH61" s="3">
        <v>2.4906442165374756</v>
      </c>
      <c r="AI61">
        <v>19.009985365853659</v>
      </c>
      <c r="AJ61">
        <f t="shared" si="4"/>
        <v>1.277471016585366</v>
      </c>
    </row>
    <row r="62" spans="3:36">
      <c r="C62">
        <v>2000</v>
      </c>
      <c r="D62">
        <v>502</v>
      </c>
      <c r="E62">
        <v>1</v>
      </c>
      <c r="F62">
        <v>3</v>
      </c>
      <c r="G62">
        <v>78</v>
      </c>
      <c r="H62">
        <v>0.81581000000000004</v>
      </c>
      <c r="I62">
        <v>2817.5996253658541</v>
      </c>
      <c r="J62">
        <v>1.0459102564102565E-2</v>
      </c>
      <c r="W62">
        <v>2817.5996253658541</v>
      </c>
      <c r="X62">
        <v>1.0459102564102565E-2</v>
      </c>
      <c r="Z62">
        <v>2000</v>
      </c>
      <c r="AA62">
        <v>502</v>
      </c>
      <c r="AB62">
        <v>1</v>
      </c>
      <c r="AC62">
        <v>3</v>
      </c>
      <c r="AD62">
        <v>78</v>
      </c>
      <c r="AE62">
        <v>0.81581000000000004</v>
      </c>
      <c r="AF62">
        <f t="shared" si="2"/>
        <v>2817.5996253658541</v>
      </c>
      <c r="AG62">
        <f t="shared" si="8"/>
        <v>1.0459102564102565E-2</v>
      </c>
      <c r="AH62" s="3">
        <v>2.23380446434021</v>
      </c>
      <c r="AI62">
        <v>41.928565853658533</v>
      </c>
      <c r="AJ62">
        <f t="shared" si="4"/>
        <v>2.8175996253658542</v>
      </c>
    </row>
    <row r="63" spans="3:36">
      <c r="C63">
        <v>2000</v>
      </c>
      <c r="D63">
        <v>502</v>
      </c>
      <c r="E63">
        <v>1</v>
      </c>
      <c r="F63">
        <v>4</v>
      </c>
      <c r="G63">
        <v>78</v>
      </c>
      <c r="H63">
        <v>0.64161000000000001</v>
      </c>
      <c r="I63">
        <v>2053.504811707317</v>
      </c>
      <c r="J63">
        <v>8.2257692307692309E-3</v>
      </c>
      <c r="W63">
        <v>2053.504811707317</v>
      </c>
      <c r="X63">
        <v>8.2257692307692309E-3</v>
      </c>
      <c r="Z63">
        <v>2000</v>
      </c>
      <c r="AA63">
        <v>502</v>
      </c>
      <c r="AB63">
        <v>1</v>
      </c>
      <c r="AC63">
        <v>4</v>
      </c>
      <c r="AD63">
        <v>78</v>
      </c>
      <c r="AE63">
        <v>0.64161000000000001</v>
      </c>
      <c r="AF63">
        <f t="shared" si="2"/>
        <v>2053.504811707317</v>
      </c>
      <c r="AG63">
        <f t="shared" si="8"/>
        <v>8.2257692307692309E-3</v>
      </c>
      <c r="AH63" s="3">
        <v>2.2379496097564697</v>
      </c>
      <c r="AI63">
        <v>30.558107317073169</v>
      </c>
      <c r="AJ63">
        <f t="shared" si="4"/>
        <v>2.0535048117073171</v>
      </c>
    </row>
    <row r="64" spans="3:36">
      <c r="C64">
        <v>2000</v>
      </c>
      <c r="D64">
        <v>502</v>
      </c>
      <c r="E64">
        <v>1</v>
      </c>
      <c r="F64">
        <v>5</v>
      </c>
      <c r="G64">
        <v>78</v>
      </c>
      <c r="H64">
        <v>0.80081000000000002</v>
      </c>
      <c r="I64">
        <v>2650.4538848780489</v>
      </c>
      <c r="J64">
        <v>1.0266794871794872E-2</v>
      </c>
      <c r="W64">
        <v>2650.4538848780489</v>
      </c>
      <c r="X64">
        <v>1.0266794871794872E-2</v>
      </c>
      <c r="Z64">
        <v>2000</v>
      </c>
      <c r="AA64">
        <v>502</v>
      </c>
      <c r="AB64">
        <v>1</v>
      </c>
      <c r="AC64">
        <v>5</v>
      </c>
      <c r="AD64">
        <v>78</v>
      </c>
      <c r="AE64">
        <v>0.80081000000000002</v>
      </c>
      <c r="AF64">
        <f t="shared" si="2"/>
        <v>2650.4538848780489</v>
      </c>
      <c r="AG64">
        <f t="shared" si="8"/>
        <v>1.0266794871794872E-2</v>
      </c>
      <c r="AH64" s="3">
        <v>2.3429486751556396</v>
      </c>
      <c r="AI64">
        <v>39.441278048780489</v>
      </c>
      <c r="AJ64">
        <f t="shared" si="4"/>
        <v>2.6504538848780488</v>
      </c>
    </row>
    <row r="65" spans="3:36">
      <c r="C65">
        <v>2000</v>
      </c>
      <c r="D65">
        <v>502</v>
      </c>
      <c r="E65">
        <v>1</v>
      </c>
      <c r="F65">
        <v>6</v>
      </c>
      <c r="G65">
        <v>78</v>
      </c>
      <c r="H65">
        <v>0.83164000000000005</v>
      </c>
      <c r="I65">
        <v>3044.4402731707319</v>
      </c>
      <c r="J65">
        <v>1.0662051282051282E-2</v>
      </c>
      <c r="W65">
        <v>3044.4402731707319</v>
      </c>
      <c r="X65">
        <v>1.0662051282051282E-2</v>
      </c>
      <c r="Z65">
        <v>2000</v>
      </c>
      <c r="AA65">
        <v>502</v>
      </c>
      <c r="AB65">
        <v>1</v>
      </c>
      <c r="AC65">
        <v>6</v>
      </c>
      <c r="AD65">
        <v>78</v>
      </c>
      <c r="AE65">
        <v>0.83164000000000005</v>
      </c>
      <c r="AF65">
        <f t="shared" si="2"/>
        <v>3044.4402731707319</v>
      </c>
      <c r="AG65">
        <f t="shared" si="8"/>
        <v>1.0662051282051282E-2</v>
      </c>
      <c r="AH65" s="3">
        <v>2.3071639537811279</v>
      </c>
      <c r="AI65">
        <v>45.304170731707316</v>
      </c>
      <c r="AJ65">
        <f t="shared" si="4"/>
        <v>3.0444402731707321</v>
      </c>
    </row>
    <row r="66" spans="3:36">
      <c r="C66">
        <v>2000</v>
      </c>
      <c r="D66">
        <v>502</v>
      </c>
      <c r="E66">
        <v>1</v>
      </c>
      <c r="F66">
        <v>7</v>
      </c>
      <c r="G66">
        <v>78</v>
      </c>
      <c r="H66">
        <v>0.87736999999999998</v>
      </c>
      <c r="I66">
        <v>2889.2335141463409</v>
      </c>
      <c r="J66">
        <v>1.1248333333333332E-2</v>
      </c>
      <c r="W66">
        <v>2889.2335141463409</v>
      </c>
      <c r="X66">
        <v>1.1248333333333332E-2</v>
      </c>
      <c r="Z66">
        <v>2000</v>
      </c>
      <c r="AA66">
        <v>502</v>
      </c>
      <c r="AB66">
        <v>1</v>
      </c>
      <c r="AC66">
        <v>7</v>
      </c>
      <c r="AD66">
        <v>78</v>
      </c>
      <c r="AE66">
        <v>0.87736999999999998</v>
      </c>
      <c r="AF66">
        <f t="shared" si="2"/>
        <v>2889.2335141463409</v>
      </c>
      <c r="AG66">
        <f t="shared" si="8"/>
        <v>1.1248333333333332E-2</v>
      </c>
      <c r="AH66" s="3">
        <v>2.492811918258667</v>
      </c>
      <c r="AI66">
        <v>42.994546341463405</v>
      </c>
      <c r="AJ66">
        <f t="shared" si="4"/>
        <v>2.889233514146341</v>
      </c>
    </row>
    <row r="67" spans="3:36">
      <c r="C67">
        <v>2000</v>
      </c>
      <c r="D67">
        <v>502</v>
      </c>
      <c r="E67">
        <v>1</v>
      </c>
      <c r="F67">
        <v>8</v>
      </c>
      <c r="G67" t="s">
        <v>17</v>
      </c>
      <c r="I67">
        <v>1707.2743492682926</v>
      </c>
      <c r="J67" t="s">
        <v>17</v>
      </c>
      <c r="W67">
        <v>1707.2743492682926</v>
      </c>
      <c r="Z67">
        <v>2000</v>
      </c>
      <c r="AA67">
        <v>502</v>
      </c>
      <c r="AB67">
        <v>1</v>
      </c>
      <c r="AC67">
        <v>8</v>
      </c>
      <c r="AD67" t="s">
        <v>17</v>
      </c>
      <c r="AE67" t="s">
        <v>17</v>
      </c>
      <c r="AF67">
        <f t="shared" si="2"/>
        <v>1707.2743492682926</v>
      </c>
      <c r="AG67" t="s">
        <v>17</v>
      </c>
      <c r="AH67" s="3">
        <v>2.2814347743988037</v>
      </c>
      <c r="AI67">
        <v>25.405868292682921</v>
      </c>
      <c r="AJ67">
        <f t="shared" si="4"/>
        <v>1.7072743492682925</v>
      </c>
    </row>
    <row r="68" spans="3:36">
      <c r="C68">
        <v>2000</v>
      </c>
      <c r="D68">
        <v>502</v>
      </c>
      <c r="E68">
        <v>1</v>
      </c>
      <c r="F68">
        <v>9</v>
      </c>
      <c r="G68" t="s">
        <v>17</v>
      </c>
      <c r="I68">
        <v>2674.3318478048777</v>
      </c>
      <c r="J68" t="s">
        <v>17</v>
      </c>
      <c r="W68">
        <v>2674.3318478048777</v>
      </c>
      <c r="Z68">
        <v>2000</v>
      </c>
      <c r="AA68">
        <v>502</v>
      </c>
      <c r="AB68">
        <v>1</v>
      </c>
      <c r="AC68">
        <v>9</v>
      </c>
      <c r="AD68" t="s">
        <v>17</v>
      </c>
      <c r="AE68" t="s">
        <v>17</v>
      </c>
      <c r="AF68">
        <f t="shared" si="2"/>
        <v>2674.3318478048777</v>
      </c>
      <c r="AG68" t="s">
        <v>17</v>
      </c>
      <c r="AH68" s="3">
        <v>2.3987574577331543</v>
      </c>
      <c r="AI68">
        <v>39.796604878048775</v>
      </c>
      <c r="AJ68">
        <f t="shared" si="4"/>
        <v>2.6743318478048779</v>
      </c>
    </row>
    <row r="69" spans="3:36">
      <c r="C69">
        <v>2000</v>
      </c>
      <c r="D69">
        <v>502</v>
      </c>
      <c r="E69">
        <v>1</v>
      </c>
      <c r="F69">
        <v>10</v>
      </c>
      <c r="G69" t="s">
        <v>17</v>
      </c>
      <c r="I69">
        <v>2769.8436995121947</v>
      </c>
      <c r="J69" t="s">
        <v>17</v>
      </c>
      <c r="W69">
        <v>2769.8436995121947</v>
      </c>
      <c r="Z69">
        <v>2000</v>
      </c>
      <c r="AA69">
        <v>502</v>
      </c>
      <c r="AB69">
        <v>1</v>
      </c>
      <c r="AC69">
        <v>10</v>
      </c>
      <c r="AD69" t="s">
        <v>17</v>
      </c>
      <c r="AE69" t="s">
        <v>17</v>
      </c>
      <c r="AF69">
        <f t="shared" ref="AF69:AF132" si="9">AJ69*1000</f>
        <v>2769.8436995121947</v>
      </c>
      <c r="AG69" t="s">
        <v>17</v>
      </c>
      <c r="AH69" s="3">
        <v>2.3722727298736572</v>
      </c>
      <c r="AI69">
        <v>41.21791219512194</v>
      </c>
      <c r="AJ69">
        <f t="shared" ref="AJ69:AJ132" si="10">AI69*60*1.12/1000</f>
        <v>2.7698436995121947</v>
      </c>
    </row>
    <row r="70" spans="3:36">
      <c r="C70">
        <v>2000</v>
      </c>
      <c r="D70">
        <v>502</v>
      </c>
      <c r="E70">
        <v>1</v>
      </c>
      <c r="F70">
        <v>11</v>
      </c>
      <c r="G70" t="s">
        <v>17</v>
      </c>
      <c r="I70">
        <v>3020.5623102439022</v>
      </c>
      <c r="J70" t="s">
        <v>17</v>
      </c>
      <c r="W70">
        <v>3020.5623102439022</v>
      </c>
      <c r="Z70">
        <v>2000</v>
      </c>
      <c r="AA70">
        <v>502</v>
      </c>
      <c r="AB70">
        <v>1</v>
      </c>
      <c r="AC70">
        <v>11</v>
      </c>
      <c r="AD70" t="s">
        <v>17</v>
      </c>
      <c r="AE70" t="s">
        <v>17</v>
      </c>
      <c r="AF70">
        <f t="shared" si="9"/>
        <v>3020.5623102439022</v>
      </c>
      <c r="AG70" t="s">
        <v>17</v>
      </c>
      <c r="AH70" s="3">
        <v>2.445462703704834</v>
      </c>
      <c r="AI70">
        <v>44.948843902439016</v>
      </c>
      <c r="AJ70">
        <f t="shared" si="10"/>
        <v>3.0205623102439021</v>
      </c>
    </row>
    <row r="71" spans="3:36">
      <c r="C71">
        <v>2000</v>
      </c>
      <c r="D71">
        <v>502</v>
      </c>
      <c r="E71">
        <v>1</v>
      </c>
      <c r="F71">
        <v>12</v>
      </c>
      <c r="G71" t="s">
        <v>17</v>
      </c>
      <c r="I71">
        <v>2901.1724956097564</v>
      </c>
      <c r="J71" t="s">
        <v>17</v>
      </c>
      <c r="W71">
        <v>2901.1724956097564</v>
      </c>
      <c r="Z71">
        <v>2000</v>
      </c>
      <c r="AA71">
        <v>502</v>
      </c>
      <c r="AB71">
        <v>1</v>
      </c>
      <c r="AC71">
        <v>12</v>
      </c>
      <c r="AD71" t="s">
        <v>17</v>
      </c>
      <c r="AE71" t="s">
        <v>17</v>
      </c>
      <c r="AF71">
        <f t="shared" si="9"/>
        <v>2901.1724956097564</v>
      </c>
      <c r="AG71" t="s">
        <v>17</v>
      </c>
      <c r="AH71" s="3">
        <v>2.4000935554504395</v>
      </c>
      <c r="AI71">
        <v>43.172209756097566</v>
      </c>
      <c r="AJ71">
        <f t="shared" si="10"/>
        <v>2.9011724956097562</v>
      </c>
    </row>
    <row r="72" spans="3:36">
      <c r="C72">
        <v>2000</v>
      </c>
      <c r="D72">
        <v>502</v>
      </c>
      <c r="E72">
        <v>1</v>
      </c>
      <c r="F72">
        <v>13</v>
      </c>
      <c r="G72" t="s">
        <v>17</v>
      </c>
      <c r="I72">
        <v>2996.6843473170734</v>
      </c>
      <c r="J72" t="s">
        <v>17</v>
      </c>
      <c r="W72">
        <v>2996.6843473170734</v>
      </c>
      <c r="Z72">
        <v>2000</v>
      </c>
      <c r="AA72">
        <v>502</v>
      </c>
      <c r="AB72">
        <v>1</v>
      </c>
      <c r="AC72">
        <v>13</v>
      </c>
      <c r="AD72" t="s">
        <v>17</v>
      </c>
      <c r="AE72" t="s">
        <v>17</v>
      </c>
      <c r="AF72">
        <f t="shared" si="9"/>
        <v>2996.6843473170734</v>
      </c>
      <c r="AG72" t="s">
        <v>17</v>
      </c>
      <c r="AH72" s="3">
        <v>2.7098264694213867</v>
      </c>
      <c r="AI72">
        <v>44.59351707317073</v>
      </c>
      <c r="AJ72">
        <f t="shared" si="10"/>
        <v>2.9966843473170734</v>
      </c>
    </row>
    <row r="73" spans="3:36">
      <c r="C73">
        <v>2000</v>
      </c>
      <c r="D73">
        <v>502</v>
      </c>
      <c r="E73">
        <v>1</v>
      </c>
      <c r="F73">
        <v>14</v>
      </c>
      <c r="G73" t="s">
        <v>17</v>
      </c>
      <c r="I73">
        <v>2363.9183297560976</v>
      </c>
      <c r="J73" t="s">
        <v>17</v>
      </c>
      <c r="W73">
        <v>2363.9183297560976</v>
      </c>
      <c r="Z73">
        <v>2000</v>
      </c>
      <c r="AA73">
        <v>502</v>
      </c>
      <c r="AB73">
        <v>1</v>
      </c>
      <c r="AC73">
        <v>14</v>
      </c>
      <c r="AD73" t="s">
        <v>17</v>
      </c>
      <c r="AE73" t="s">
        <v>17</v>
      </c>
      <c r="AF73">
        <f t="shared" si="9"/>
        <v>2363.9183297560976</v>
      </c>
      <c r="AG73" t="s">
        <v>17</v>
      </c>
      <c r="AH73" s="3">
        <v>2.4341855049133301</v>
      </c>
      <c r="AI73">
        <v>35.177356097560974</v>
      </c>
      <c r="AJ73">
        <f t="shared" si="10"/>
        <v>2.3639183297560975</v>
      </c>
    </row>
    <row r="74" spans="3:36">
      <c r="C74">
        <v>2000</v>
      </c>
      <c r="D74">
        <v>502</v>
      </c>
      <c r="E74">
        <v>2</v>
      </c>
      <c r="F74">
        <v>1</v>
      </c>
      <c r="G74">
        <v>78</v>
      </c>
      <c r="H74">
        <v>0.45107000000000003</v>
      </c>
      <c r="I74">
        <v>1038.6913873170733</v>
      </c>
      <c r="J74">
        <v>5.7829487179487183E-3</v>
      </c>
      <c r="W74">
        <v>1038.6913873170733</v>
      </c>
      <c r="X74">
        <v>5.7829487179487183E-3</v>
      </c>
      <c r="Z74">
        <v>2000</v>
      </c>
      <c r="AA74">
        <v>502</v>
      </c>
      <c r="AB74">
        <v>2</v>
      </c>
      <c r="AC74">
        <v>1</v>
      </c>
      <c r="AD74">
        <v>78</v>
      </c>
      <c r="AE74">
        <v>0.45107000000000003</v>
      </c>
      <c r="AF74">
        <f t="shared" si="9"/>
        <v>1038.6913873170733</v>
      </c>
      <c r="AG74">
        <f t="shared" ref="AG74:AG80" si="11">AE74/AD74</f>
        <v>5.7829487179487183E-3</v>
      </c>
      <c r="AH74" s="3">
        <v>2.4175541400909424</v>
      </c>
      <c r="AI74">
        <v>15.456717073170731</v>
      </c>
      <c r="AJ74">
        <f t="shared" si="10"/>
        <v>1.0386913873170733</v>
      </c>
    </row>
    <row r="75" spans="3:36">
      <c r="C75">
        <v>2000</v>
      </c>
      <c r="D75">
        <v>502</v>
      </c>
      <c r="E75">
        <v>2</v>
      </c>
      <c r="F75">
        <v>2</v>
      </c>
      <c r="G75">
        <v>78</v>
      </c>
      <c r="H75">
        <v>0.54300000000000004</v>
      </c>
      <c r="I75">
        <v>1552.0675902439025</v>
      </c>
      <c r="J75">
        <v>6.9615384615384617E-3</v>
      </c>
      <c r="W75">
        <v>1552.0675902439025</v>
      </c>
      <c r="X75">
        <v>6.9615384615384617E-3</v>
      </c>
      <c r="Z75">
        <v>2000</v>
      </c>
      <c r="AA75">
        <v>502</v>
      </c>
      <c r="AB75">
        <v>2</v>
      </c>
      <c r="AC75">
        <v>2</v>
      </c>
      <c r="AD75">
        <v>78</v>
      </c>
      <c r="AE75">
        <v>0.54300000000000004</v>
      </c>
      <c r="AF75">
        <f t="shared" si="9"/>
        <v>1552.0675902439025</v>
      </c>
      <c r="AG75">
        <f t="shared" si="11"/>
        <v>6.9615384615384617E-3</v>
      </c>
      <c r="AH75" s="3">
        <v>2.3812661170959473</v>
      </c>
      <c r="AI75">
        <v>23.096243902439024</v>
      </c>
      <c r="AJ75">
        <f t="shared" si="10"/>
        <v>1.5520675902439025</v>
      </c>
    </row>
    <row r="76" spans="3:36">
      <c r="C76">
        <v>2000</v>
      </c>
      <c r="D76">
        <v>502</v>
      </c>
      <c r="E76">
        <v>2</v>
      </c>
      <c r="F76">
        <v>3</v>
      </c>
      <c r="G76">
        <v>78</v>
      </c>
      <c r="H76">
        <v>0.69713000000000003</v>
      </c>
      <c r="I76">
        <v>1743.0912936585366</v>
      </c>
      <c r="J76">
        <v>8.9375641025641033E-3</v>
      </c>
      <c r="W76">
        <v>1743.0912936585366</v>
      </c>
      <c r="X76">
        <v>8.9375641025641033E-3</v>
      </c>
      <c r="Z76">
        <v>2000</v>
      </c>
      <c r="AA76">
        <v>502</v>
      </c>
      <c r="AB76">
        <v>2</v>
      </c>
      <c r="AC76">
        <v>3</v>
      </c>
      <c r="AD76">
        <v>78</v>
      </c>
      <c r="AE76">
        <v>0.69713000000000003</v>
      </c>
      <c r="AF76">
        <f t="shared" si="9"/>
        <v>1743.0912936585366</v>
      </c>
      <c r="AG76">
        <f t="shared" si="11"/>
        <v>8.9375641025641033E-3</v>
      </c>
      <c r="AH76" s="3">
        <v>2.327160120010376</v>
      </c>
      <c r="AI76">
        <v>25.938858536585364</v>
      </c>
      <c r="AJ76">
        <f t="shared" si="10"/>
        <v>1.7430912936585365</v>
      </c>
    </row>
    <row r="77" spans="3:36">
      <c r="C77">
        <v>2000</v>
      </c>
      <c r="D77">
        <v>502</v>
      </c>
      <c r="E77">
        <v>2</v>
      </c>
      <c r="F77">
        <v>4</v>
      </c>
      <c r="G77">
        <v>78</v>
      </c>
      <c r="H77">
        <v>0.71472000000000002</v>
      </c>
      <c r="I77">
        <v>2435.5522185365853</v>
      </c>
      <c r="J77">
        <v>9.1630769230769231E-3</v>
      </c>
      <c r="W77">
        <v>2435.5522185365853</v>
      </c>
      <c r="X77">
        <v>9.1630769230769231E-3</v>
      </c>
      <c r="Z77">
        <v>2000</v>
      </c>
      <c r="AA77">
        <v>502</v>
      </c>
      <c r="AB77">
        <v>2</v>
      </c>
      <c r="AC77">
        <v>4</v>
      </c>
      <c r="AD77">
        <v>78</v>
      </c>
      <c r="AE77">
        <v>0.71472000000000002</v>
      </c>
      <c r="AF77">
        <f t="shared" si="9"/>
        <v>2435.5522185365853</v>
      </c>
      <c r="AG77">
        <f t="shared" si="11"/>
        <v>9.1630769230769231E-3</v>
      </c>
      <c r="AH77" s="3">
        <v>2.3489339351654053</v>
      </c>
      <c r="AI77">
        <v>36.243336585365846</v>
      </c>
      <c r="AJ77">
        <f t="shared" si="10"/>
        <v>2.4355522185365852</v>
      </c>
    </row>
    <row r="78" spans="3:36">
      <c r="C78">
        <v>2000</v>
      </c>
      <c r="D78">
        <v>502</v>
      </c>
      <c r="E78">
        <v>2</v>
      </c>
      <c r="F78">
        <v>5</v>
      </c>
      <c r="G78">
        <v>78</v>
      </c>
      <c r="H78">
        <v>0.80618000000000001</v>
      </c>
      <c r="I78">
        <v>2829.5386068292682</v>
      </c>
      <c r="J78">
        <v>1.0335641025641025E-2</v>
      </c>
      <c r="W78">
        <v>2829.5386068292682</v>
      </c>
      <c r="X78">
        <v>1.0335641025641025E-2</v>
      </c>
      <c r="Z78">
        <v>2000</v>
      </c>
      <c r="AA78">
        <v>502</v>
      </c>
      <c r="AB78">
        <v>2</v>
      </c>
      <c r="AC78">
        <v>5</v>
      </c>
      <c r="AD78">
        <v>78</v>
      </c>
      <c r="AE78">
        <v>0.80618000000000001</v>
      </c>
      <c r="AF78">
        <f t="shared" si="9"/>
        <v>2829.5386068292682</v>
      </c>
      <c r="AG78">
        <f t="shared" si="11"/>
        <v>1.0335641025641025E-2</v>
      </c>
      <c r="AH78" s="3">
        <v>2.2695176601409912</v>
      </c>
      <c r="AI78">
        <v>42.106229268292672</v>
      </c>
      <c r="AJ78">
        <f t="shared" si="10"/>
        <v>2.8295386068292681</v>
      </c>
    </row>
    <row r="79" spans="3:36">
      <c r="C79">
        <v>2000</v>
      </c>
      <c r="D79">
        <v>502</v>
      </c>
      <c r="E79">
        <v>2</v>
      </c>
      <c r="F79">
        <v>6</v>
      </c>
      <c r="G79">
        <v>78</v>
      </c>
      <c r="H79">
        <v>0.88263000000000003</v>
      </c>
      <c r="I79">
        <v>3295.1588839024394</v>
      </c>
      <c r="J79">
        <v>1.1315769230769232E-2</v>
      </c>
      <c r="W79">
        <v>3295.1588839024394</v>
      </c>
      <c r="X79">
        <v>1.1315769230769232E-2</v>
      </c>
      <c r="Z79">
        <v>2000</v>
      </c>
      <c r="AA79">
        <v>502</v>
      </c>
      <c r="AB79">
        <v>2</v>
      </c>
      <c r="AC79">
        <v>6</v>
      </c>
      <c r="AD79">
        <v>78</v>
      </c>
      <c r="AE79">
        <v>0.88263000000000003</v>
      </c>
      <c r="AF79">
        <f t="shared" si="9"/>
        <v>3295.1588839024394</v>
      </c>
      <c r="AG79">
        <f t="shared" si="11"/>
        <v>1.1315769230769232E-2</v>
      </c>
      <c r="AH79" s="3">
        <v>2.3454420566558838</v>
      </c>
      <c r="AI79">
        <v>49.035102439024392</v>
      </c>
      <c r="AJ79">
        <f t="shared" si="10"/>
        <v>3.2951588839024395</v>
      </c>
    </row>
    <row r="80" spans="3:36">
      <c r="C80">
        <v>2000</v>
      </c>
      <c r="D80">
        <v>502</v>
      </c>
      <c r="E80">
        <v>2</v>
      </c>
      <c r="F80">
        <v>7</v>
      </c>
      <c r="G80">
        <v>78</v>
      </c>
      <c r="H80">
        <v>0.88575000000000004</v>
      </c>
      <c r="I80">
        <v>2650.4538848780489</v>
      </c>
      <c r="J80">
        <v>1.1355769230769232E-2</v>
      </c>
      <c r="W80">
        <v>2650.4538848780489</v>
      </c>
      <c r="X80">
        <v>1.1355769230769232E-2</v>
      </c>
      <c r="Z80">
        <v>2000</v>
      </c>
      <c r="AA80">
        <v>502</v>
      </c>
      <c r="AB80">
        <v>2</v>
      </c>
      <c r="AC80">
        <v>7</v>
      </c>
      <c r="AD80">
        <v>78</v>
      </c>
      <c r="AE80">
        <v>0.88575000000000004</v>
      </c>
      <c r="AF80">
        <f t="shared" si="9"/>
        <v>2650.4538848780489</v>
      </c>
      <c r="AG80">
        <f t="shared" si="11"/>
        <v>1.1355769230769232E-2</v>
      </c>
      <c r="AH80" s="3">
        <v>2.4104948043823242</v>
      </c>
      <c r="AI80">
        <v>39.441278048780489</v>
      </c>
      <c r="AJ80">
        <f t="shared" si="10"/>
        <v>2.6504538848780488</v>
      </c>
    </row>
    <row r="81" spans="3:36">
      <c r="C81">
        <v>2000</v>
      </c>
      <c r="D81">
        <v>502</v>
      </c>
      <c r="E81">
        <v>2</v>
      </c>
      <c r="F81">
        <v>8</v>
      </c>
      <c r="G81" t="s">
        <v>17</v>
      </c>
      <c r="I81">
        <v>2017.6878673170729</v>
      </c>
      <c r="J81" t="s">
        <v>17</v>
      </c>
      <c r="W81">
        <v>2017.6878673170729</v>
      </c>
      <c r="Z81">
        <v>2000</v>
      </c>
      <c r="AA81">
        <v>502</v>
      </c>
      <c r="AB81">
        <v>2</v>
      </c>
      <c r="AC81">
        <v>8</v>
      </c>
      <c r="AD81" t="s">
        <v>17</v>
      </c>
      <c r="AE81" t="s">
        <v>17</v>
      </c>
      <c r="AF81">
        <f t="shared" si="9"/>
        <v>2017.6878673170729</v>
      </c>
      <c r="AG81" t="s">
        <v>17</v>
      </c>
      <c r="AH81" s="3">
        <v>2.2872538566589355</v>
      </c>
      <c r="AI81">
        <v>30.025117073170726</v>
      </c>
      <c r="AJ81">
        <f t="shared" si="10"/>
        <v>2.0176878673170728</v>
      </c>
    </row>
    <row r="82" spans="3:36">
      <c r="C82">
        <v>2000</v>
      </c>
      <c r="D82">
        <v>502</v>
      </c>
      <c r="E82">
        <v>2</v>
      </c>
      <c r="F82">
        <v>9</v>
      </c>
      <c r="G82" t="s">
        <v>17</v>
      </c>
      <c r="I82">
        <v>3080.2572175609753</v>
      </c>
      <c r="J82" t="s">
        <v>17</v>
      </c>
      <c r="W82">
        <v>3080.2572175609753</v>
      </c>
      <c r="Z82">
        <v>2000</v>
      </c>
      <c r="AA82">
        <v>502</v>
      </c>
      <c r="AB82">
        <v>2</v>
      </c>
      <c r="AC82">
        <v>9</v>
      </c>
      <c r="AD82" t="s">
        <v>17</v>
      </c>
      <c r="AE82" t="s">
        <v>17</v>
      </c>
      <c r="AF82">
        <f t="shared" si="9"/>
        <v>3080.2572175609753</v>
      </c>
      <c r="AG82" t="s">
        <v>17</v>
      </c>
      <c r="AH82" s="3">
        <v>2.3815879821777344</v>
      </c>
      <c r="AI82">
        <v>45.837160975609748</v>
      </c>
      <c r="AJ82">
        <f t="shared" si="10"/>
        <v>3.0802572175609755</v>
      </c>
    </row>
    <row r="83" spans="3:36">
      <c r="C83">
        <v>2000</v>
      </c>
      <c r="D83">
        <v>502</v>
      </c>
      <c r="E83">
        <v>2</v>
      </c>
      <c r="F83">
        <v>10</v>
      </c>
      <c r="G83" t="s">
        <v>17</v>
      </c>
      <c r="I83">
        <v>2877.2945326829267</v>
      </c>
      <c r="J83" t="s">
        <v>17</v>
      </c>
      <c r="W83">
        <v>2877.2945326829267</v>
      </c>
      <c r="Z83">
        <v>2000</v>
      </c>
      <c r="AA83">
        <v>502</v>
      </c>
      <c r="AB83">
        <v>2</v>
      </c>
      <c r="AC83">
        <v>10</v>
      </c>
      <c r="AD83" t="s">
        <v>17</v>
      </c>
      <c r="AE83" t="s">
        <v>17</v>
      </c>
      <c r="AF83">
        <f t="shared" si="9"/>
        <v>2877.2945326829267</v>
      </c>
      <c r="AG83" t="s">
        <v>17</v>
      </c>
      <c r="AH83" s="3">
        <v>2.2973809242248535</v>
      </c>
      <c r="AI83">
        <v>42.816882926829265</v>
      </c>
      <c r="AJ83">
        <f t="shared" si="10"/>
        <v>2.8772945326829267</v>
      </c>
    </row>
    <row r="84" spans="3:36">
      <c r="C84">
        <v>2000</v>
      </c>
      <c r="D84">
        <v>502</v>
      </c>
      <c r="E84">
        <v>2</v>
      </c>
      <c r="F84">
        <v>11</v>
      </c>
      <c r="G84" t="s">
        <v>17</v>
      </c>
      <c r="I84">
        <v>2614.6369404878051</v>
      </c>
      <c r="J84" t="s">
        <v>17</v>
      </c>
      <c r="W84">
        <v>2614.6369404878051</v>
      </c>
      <c r="Z84">
        <v>2000</v>
      </c>
      <c r="AA84">
        <v>502</v>
      </c>
      <c r="AB84">
        <v>2</v>
      </c>
      <c r="AC84">
        <v>11</v>
      </c>
      <c r="AD84" t="s">
        <v>17</v>
      </c>
      <c r="AE84" t="s">
        <v>17</v>
      </c>
      <c r="AF84">
        <f t="shared" si="9"/>
        <v>2614.6369404878051</v>
      </c>
      <c r="AG84" t="s">
        <v>17</v>
      </c>
      <c r="AH84" s="3">
        <v>2.3805446624755859</v>
      </c>
      <c r="AI84">
        <v>38.908287804878043</v>
      </c>
      <c r="AJ84">
        <f t="shared" si="10"/>
        <v>2.6146369404878049</v>
      </c>
    </row>
    <row r="85" spans="3:36">
      <c r="C85">
        <v>2000</v>
      </c>
      <c r="D85">
        <v>502</v>
      </c>
      <c r="E85">
        <v>2</v>
      </c>
      <c r="F85">
        <v>12</v>
      </c>
      <c r="G85" t="s">
        <v>17</v>
      </c>
      <c r="I85">
        <v>3116.0741619512196</v>
      </c>
      <c r="J85" t="s">
        <v>17</v>
      </c>
      <c r="W85">
        <v>3116.0741619512196</v>
      </c>
      <c r="Z85">
        <v>2000</v>
      </c>
      <c r="AA85">
        <v>502</v>
      </c>
      <c r="AB85">
        <v>2</v>
      </c>
      <c r="AC85">
        <v>12</v>
      </c>
      <c r="AD85" t="s">
        <v>17</v>
      </c>
      <c r="AE85" t="s">
        <v>17</v>
      </c>
      <c r="AF85">
        <f t="shared" si="9"/>
        <v>3116.0741619512196</v>
      </c>
      <c r="AG85" t="s">
        <v>17</v>
      </c>
      <c r="AH85" s="3">
        <v>2.3202955722808838</v>
      </c>
      <c r="AI85">
        <v>46.370151219512195</v>
      </c>
      <c r="AJ85">
        <f t="shared" si="10"/>
        <v>3.1160741619512198</v>
      </c>
    </row>
    <row r="86" spans="3:36">
      <c r="C86">
        <v>2000</v>
      </c>
      <c r="D86">
        <v>502</v>
      </c>
      <c r="E86">
        <v>2</v>
      </c>
      <c r="F86">
        <v>13</v>
      </c>
      <c r="G86" t="s">
        <v>17</v>
      </c>
      <c r="I86">
        <v>2220.6505521951217</v>
      </c>
      <c r="J86" t="s">
        <v>17</v>
      </c>
      <c r="W86">
        <v>2220.6505521951217</v>
      </c>
      <c r="Z86">
        <v>2000</v>
      </c>
      <c r="AA86">
        <v>502</v>
      </c>
      <c r="AB86">
        <v>2</v>
      </c>
      <c r="AC86">
        <v>13</v>
      </c>
      <c r="AD86" t="s">
        <v>17</v>
      </c>
      <c r="AE86" t="s">
        <v>17</v>
      </c>
      <c r="AF86">
        <f t="shared" si="9"/>
        <v>2220.6505521951217</v>
      </c>
      <c r="AG86" t="s">
        <v>17</v>
      </c>
      <c r="AH86" s="3">
        <v>2.4919323921203613</v>
      </c>
      <c r="AI86">
        <v>33.045395121951216</v>
      </c>
      <c r="AJ86">
        <f t="shared" si="10"/>
        <v>2.2206505521951216</v>
      </c>
    </row>
    <row r="87" spans="3:36">
      <c r="C87">
        <v>2000</v>
      </c>
      <c r="D87">
        <v>502</v>
      </c>
      <c r="E87">
        <v>2</v>
      </c>
      <c r="F87">
        <v>14</v>
      </c>
      <c r="G87" t="s">
        <v>17</v>
      </c>
      <c r="I87">
        <v>3044.4402731707319</v>
      </c>
      <c r="J87" t="s">
        <v>17</v>
      </c>
      <c r="W87">
        <v>3044.4402731707319</v>
      </c>
      <c r="Z87">
        <v>2000</v>
      </c>
      <c r="AA87">
        <v>502</v>
      </c>
      <c r="AB87">
        <v>2</v>
      </c>
      <c r="AC87">
        <v>14</v>
      </c>
      <c r="AD87" t="s">
        <v>17</v>
      </c>
      <c r="AE87" t="s">
        <v>17</v>
      </c>
      <c r="AF87">
        <f t="shared" si="9"/>
        <v>3044.4402731707319</v>
      </c>
      <c r="AG87" t="s">
        <v>17</v>
      </c>
      <c r="AH87" s="3">
        <v>2.4630081653594971</v>
      </c>
      <c r="AI87">
        <v>45.304170731707316</v>
      </c>
      <c r="AJ87">
        <f t="shared" si="10"/>
        <v>3.0444402731707321</v>
      </c>
    </row>
    <row r="88" spans="3:36">
      <c r="C88">
        <v>2000</v>
      </c>
      <c r="D88">
        <v>502</v>
      </c>
      <c r="E88">
        <v>3</v>
      </c>
      <c r="F88">
        <v>1</v>
      </c>
      <c r="G88">
        <v>78</v>
      </c>
      <c r="H88">
        <v>0.49324000000000001</v>
      </c>
      <c r="I88">
        <v>1492.3726829268294</v>
      </c>
      <c r="J88">
        <v>6.3235897435897437E-3</v>
      </c>
      <c r="W88">
        <v>1492.3726829268294</v>
      </c>
      <c r="X88">
        <v>6.3235897435897437E-3</v>
      </c>
      <c r="Z88">
        <v>2000</v>
      </c>
      <c r="AA88">
        <v>502</v>
      </c>
      <c r="AB88">
        <v>3</v>
      </c>
      <c r="AC88">
        <v>1</v>
      </c>
      <c r="AD88">
        <v>78</v>
      </c>
      <c r="AE88">
        <v>0.49324000000000001</v>
      </c>
      <c r="AF88">
        <f t="shared" si="9"/>
        <v>1492.3726829268294</v>
      </c>
      <c r="AG88">
        <f t="shared" ref="AG88:AG94" si="12">AE88/AD88</f>
        <v>6.3235897435897437E-3</v>
      </c>
      <c r="AH88" s="3">
        <v>2.449451208114624</v>
      </c>
      <c r="AI88">
        <v>22.207926829268292</v>
      </c>
      <c r="AJ88">
        <f t="shared" si="10"/>
        <v>1.4923726829268293</v>
      </c>
    </row>
    <row r="89" spans="3:36">
      <c r="C89">
        <v>2000</v>
      </c>
      <c r="D89">
        <v>502</v>
      </c>
      <c r="E89">
        <v>3</v>
      </c>
      <c r="F89">
        <v>2</v>
      </c>
      <c r="G89">
        <v>78</v>
      </c>
      <c r="H89">
        <v>0.57167999999999997</v>
      </c>
      <c r="I89">
        <v>1444.6167570731704</v>
      </c>
      <c r="J89">
        <v>7.3292307692307684E-3</v>
      </c>
      <c r="W89">
        <v>1444.6167570731704</v>
      </c>
      <c r="X89">
        <v>7.3292307692307684E-3</v>
      </c>
      <c r="Z89">
        <v>2000</v>
      </c>
      <c r="AA89">
        <v>502</v>
      </c>
      <c r="AB89">
        <v>3</v>
      </c>
      <c r="AC89">
        <v>2</v>
      </c>
      <c r="AD89">
        <v>78</v>
      </c>
      <c r="AE89">
        <v>0.57167999999999997</v>
      </c>
      <c r="AF89">
        <f t="shared" si="9"/>
        <v>1444.6167570731704</v>
      </c>
      <c r="AG89">
        <f t="shared" si="12"/>
        <v>7.3292307692307684E-3</v>
      </c>
      <c r="AH89" s="3">
        <v>2.4038221836090088</v>
      </c>
      <c r="AI89">
        <v>21.497273170731702</v>
      </c>
      <c r="AJ89">
        <f t="shared" si="10"/>
        <v>1.4446167570731705</v>
      </c>
    </row>
    <row r="90" spans="3:36">
      <c r="C90">
        <v>2000</v>
      </c>
      <c r="D90">
        <v>502</v>
      </c>
      <c r="E90">
        <v>3</v>
      </c>
      <c r="F90">
        <v>3</v>
      </c>
      <c r="G90">
        <v>78</v>
      </c>
      <c r="H90">
        <v>0.69825999999999999</v>
      </c>
      <c r="I90">
        <v>2029.6268487804875</v>
      </c>
      <c r="J90">
        <v>8.9520512820512824E-3</v>
      </c>
      <c r="W90">
        <v>2029.6268487804875</v>
      </c>
      <c r="X90">
        <v>8.9520512820512824E-3</v>
      </c>
      <c r="Z90">
        <v>2000</v>
      </c>
      <c r="AA90">
        <v>502</v>
      </c>
      <c r="AB90">
        <v>3</v>
      </c>
      <c r="AC90">
        <v>3</v>
      </c>
      <c r="AD90">
        <v>78</v>
      </c>
      <c r="AE90">
        <v>0.69825999999999999</v>
      </c>
      <c r="AF90">
        <f t="shared" si="9"/>
        <v>2029.6268487804875</v>
      </c>
      <c r="AG90">
        <f t="shared" si="12"/>
        <v>8.9520512820512824E-3</v>
      </c>
      <c r="AH90" s="3">
        <v>2.5412957668304443</v>
      </c>
      <c r="AI90">
        <v>30.202780487804876</v>
      </c>
      <c r="AJ90">
        <f t="shared" si="10"/>
        <v>2.0296268487804876</v>
      </c>
    </row>
    <row r="91" spans="3:36">
      <c r="C91">
        <v>2000</v>
      </c>
      <c r="D91">
        <v>502</v>
      </c>
      <c r="E91">
        <v>3</v>
      </c>
      <c r="F91">
        <v>4</v>
      </c>
      <c r="G91">
        <v>78</v>
      </c>
      <c r="H91">
        <v>0.76922999999999997</v>
      </c>
      <c r="I91">
        <v>2507.1861073170735</v>
      </c>
      <c r="J91">
        <v>9.8619230769230772E-3</v>
      </c>
      <c r="W91">
        <v>2507.1861073170735</v>
      </c>
      <c r="X91">
        <v>9.8619230769230772E-3</v>
      </c>
      <c r="Z91">
        <v>2000</v>
      </c>
      <c r="AA91">
        <v>502</v>
      </c>
      <c r="AB91">
        <v>3</v>
      </c>
      <c r="AC91">
        <v>4</v>
      </c>
      <c r="AD91">
        <v>78</v>
      </c>
      <c r="AE91">
        <v>0.76922999999999997</v>
      </c>
      <c r="AF91">
        <f t="shared" si="9"/>
        <v>2507.1861073170735</v>
      </c>
      <c r="AG91">
        <f t="shared" si="12"/>
        <v>9.8619230769230772E-3</v>
      </c>
      <c r="AH91" s="3">
        <v>2.2172200679779053</v>
      </c>
      <c r="AI91">
        <v>37.309317073170732</v>
      </c>
      <c r="AJ91">
        <f t="shared" si="10"/>
        <v>2.5071861073170734</v>
      </c>
    </row>
    <row r="92" spans="3:36">
      <c r="C92">
        <v>2000</v>
      </c>
      <c r="D92">
        <v>502</v>
      </c>
      <c r="E92">
        <v>3</v>
      </c>
      <c r="F92">
        <v>5</v>
      </c>
      <c r="G92">
        <v>78</v>
      </c>
      <c r="H92">
        <v>0.86660000000000004</v>
      </c>
      <c r="I92">
        <v>2519.1250887804881</v>
      </c>
      <c r="J92">
        <v>1.1110256410256411E-2</v>
      </c>
      <c r="W92">
        <v>2519.1250887804881</v>
      </c>
      <c r="X92">
        <v>1.1110256410256411E-2</v>
      </c>
      <c r="Z92">
        <v>2000</v>
      </c>
      <c r="AA92">
        <v>502</v>
      </c>
      <c r="AB92">
        <v>3</v>
      </c>
      <c r="AC92">
        <v>5</v>
      </c>
      <c r="AD92">
        <v>78</v>
      </c>
      <c r="AE92">
        <v>0.86660000000000004</v>
      </c>
      <c r="AF92">
        <f t="shared" si="9"/>
        <v>2519.1250887804881</v>
      </c>
      <c r="AG92">
        <f t="shared" si="12"/>
        <v>1.1110256410256411E-2</v>
      </c>
      <c r="AH92" s="3">
        <v>2.3829505443572998</v>
      </c>
      <c r="AI92">
        <v>37.486980487804878</v>
      </c>
      <c r="AJ92">
        <f t="shared" si="10"/>
        <v>2.5191250887804881</v>
      </c>
    </row>
    <row r="93" spans="3:36">
      <c r="C93">
        <v>2000</v>
      </c>
      <c r="D93">
        <v>502</v>
      </c>
      <c r="E93">
        <v>3</v>
      </c>
      <c r="F93">
        <v>6</v>
      </c>
      <c r="G93">
        <v>78</v>
      </c>
      <c r="H93">
        <v>0.83277999999999996</v>
      </c>
      <c r="I93">
        <v>3665.267309268293</v>
      </c>
      <c r="J93">
        <v>1.0676666666666666E-2</v>
      </c>
      <c r="W93">
        <v>3665.267309268293</v>
      </c>
      <c r="X93">
        <v>1.0676666666666666E-2</v>
      </c>
      <c r="Z93">
        <v>2000</v>
      </c>
      <c r="AA93">
        <v>502</v>
      </c>
      <c r="AB93">
        <v>3</v>
      </c>
      <c r="AC93">
        <v>6</v>
      </c>
      <c r="AD93">
        <v>78</v>
      </c>
      <c r="AE93">
        <v>0.83277999999999996</v>
      </c>
      <c r="AF93">
        <f t="shared" si="9"/>
        <v>3665.267309268293</v>
      </c>
      <c r="AG93">
        <f t="shared" si="12"/>
        <v>1.0676666666666666E-2</v>
      </c>
      <c r="AH93" s="3">
        <v>2.5086183547973633</v>
      </c>
      <c r="AI93">
        <v>54.542668292682926</v>
      </c>
      <c r="AJ93">
        <f t="shared" si="10"/>
        <v>3.6652673092682932</v>
      </c>
    </row>
    <row r="94" spans="3:36">
      <c r="C94">
        <v>2000</v>
      </c>
      <c r="D94">
        <v>502</v>
      </c>
      <c r="E94">
        <v>3</v>
      </c>
      <c r="F94">
        <v>7</v>
      </c>
      <c r="G94">
        <v>78</v>
      </c>
      <c r="H94">
        <v>0.88763999999999998</v>
      </c>
      <c r="I94">
        <v>3068.3182360975616</v>
      </c>
      <c r="J94">
        <v>1.1379999999999999E-2</v>
      </c>
      <c r="W94">
        <v>3068.3182360975616</v>
      </c>
      <c r="X94">
        <v>1.1379999999999999E-2</v>
      </c>
      <c r="Z94">
        <v>2000</v>
      </c>
      <c r="AA94">
        <v>502</v>
      </c>
      <c r="AB94">
        <v>3</v>
      </c>
      <c r="AC94">
        <v>7</v>
      </c>
      <c r="AD94">
        <v>78</v>
      </c>
      <c r="AE94">
        <v>0.88763999999999998</v>
      </c>
      <c r="AF94">
        <f t="shared" si="9"/>
        <v>3068.3182360975616</v>
      </c>
      <c r="AG94">
        <f t="shared" si="12"/>
        <v>1.1379999999999999E-2</v>
      </c>
      <c r="AH94" s="3">
        <v>2.5945978164672852</v>
      </c>
      <c r="AI94">
        <v>45.659497560975616</v>
      </c>
      <c r="AJ94">
        <f t="shared" si="10"/>
        <v>3.0683182360975616</v>
      </c>
    </row>
    <row r="95" spans="3:36">
      <c r="C95">
        <v>2000</v>
      </c>
      <c r="D95">
        <v>502</v>
      </c>
      <c r="E95">
        <v>3</v>
      </c>
      <c r="F95">
        <v>8</v>
      </c>
      <c r="G95" t="s">
        <v>17</v>
      </c>
      <c r="I95">
        <v>3020.5623102439022</v>
      </c>
      <c r="J95" t="s">
        <v>17</v>
      </c>
      <c r="W95">
        <v>3020.5623102439022</v>
      </c>
      <c r="Z95">
        <v>2000</v>
      </c>
      <c r="AA95">
        <v>502</v>
      </c>
      <c r="AB95">
        <v>3</v>
      </c>
      <c r="AC95">
        <v>8</v>
      </c>
      <c r="AD95" t="s">
        <v>17</v>
      </c>
      <c r="AE95" t="s">
        <v>17</v>
      </c>
      <c r="AF95">
        <f t="shared" si="9"/>
        <v>3020.5623102439022</v>
      </c>
      <c r="AG95" t="s">
        <v>17</v>
      </c>
      <c r="AH95" s="3">
        <v>2.3846356868743896</v>
      </c>
      <c r="AI95">
        <v>44.948843902439016</v>
      </c>
      <c r="AJ95">
        <f t="shared" si="10"/>
        <v>3.0205623102439021</v>
      </c>
    </row>
    <row r="96" spans="3:36">
      <c r="C96">
        <v>2000</v>
      </c>
      <c r="D96">
        <v>502</v>
      </c>
      <c r="E96">
        <v>3</v>
      </c>
      <c r="F96">
        <v>9</v>
      </c>
      <c r="G96" t="s">
        <v>17</v>
      </c>
      <c r="I96">
        <v>2566.8810146341461</v>
      </c>
      <c r="J96" t="s">
        <v>17</v>
      </c>
      <c r="W96">
        <v>2566.8810146341461</v>
      </c>
      <c r="Z96">
        <v>2000</v>
      </c>
      <c r="AA96">
        <v>502</v>
      </c>
      <c r="AB96">
        <v>3</v>
      </c>
      <c r="AC96">
        <v>9</v>
      </c>
      <c r="AD96" t="s">
        <v>17</v>
      </c>
      <c r="AE96" t="s">
        <v>17</v>
      </c>
      <c r="AF96">
        <f t="shared" si="9"/>
        <v>2566.8810146341461</v>
      </c>
      <c r="AG96" t="s">
        <v>17</v>
      </c>
      <c r="AH96" s="3">
        <v>2.3169689178466797</v>
      </c>
      <c r="AI96">
        <v>38.197634146341457</v>
      </c>
      <c r="AJ96">
        <f t="shared" si="10"/>
        <v>2.5668810146341463</v>
      </c>
    </row>
    <row r="97" spans="3:36">
      <c r="C97">
        <v>2000</v>
      </c>
      <c r="D97">
        <v>502</v>
      </c>
      <c r="E97">
        <v>3</v>
      </c>
      <c r="F97">
        <v>10</v>
      </c>
      <c r="G97" t="s">
        <v>17</v>
      </c>
      <c r="I97">
        <v>3283.2199024390243</v>
      </c>
      <c r="J97" t="s">
        <v>17</v>
      </c>
      <c r="W97">
        <v>3283.2199024390243</v>
      </c>
      <c r="Z97">
        <v>2000</v>
      </c>
      <c r="AA97">
        <v>502</v>
      </c>
      <c r="AB97">
        <v>3</v>
      </c>
      <c r="AC97">
        <v>10</v>
      </c>
      <c r="AD97" t="s">
        <v>17</v>
      </c>
      <c r="AE97" t="s">
        <v>17</v>
      </c>
      <c r="AF97">
        <f t="shared" si="9"/>
        <v>3283.2199024390243</v>
      </c>
      <c r="AG97" t="s">
        <v>17</v>
      </c>
      <c r="AH97" s="3">
        <v>2.2844033241271973</v>
      </c>
      <c r="AI97">
        <v>48.857439024390239</v>
      </c>
      <c r="AJ97">
        <f t="shared" si="10"/>
        <v>3.2832199024390243</v>
      </c>
    </row>
    <row r="98" spans="3:36">
      <c r="C98">
        <v>2000</v>
      </c>
      <c r="D98">
        <v>502</v>
      </c>
      <c r="E98">
        <v>3</v>
      </c>
      <c r="F98">
        <v>11</v>
      </c>
      <c r="G98" t="s">
        <v>17</v>
      </c>
      <c r="I98">
        <v>3259.3419395121955</v>
      </c>
      <c r="J98" t="s">
        <v>17</v>
      </c>
      <c r="W98">
        <v>3259.3419395121955</v>
      </c>
      <c r="Z98">
        <v>2000</v>
      </c>
      <c r="AA98">
        <v>502</v>
      </c>
      <c r="AB98">
        <v>3</v>
      </c>
      <c r="AC98">
        <v>11</v>
      </c>
      <c r="AD98" t="s">
        <v>17</v>
      </c>
      <c r="AE98" t="s">
        <v>17</v>
      </c>
      <c r="AF98">
        <f t="shared" si="9"/>
        <v>3259.3419395121955</v>
      </c>
      <c r="AG98" t="s">
        <v>17</v>
      </c>
      <c r="AH98" s="3">
        <v>2.1423103809356689</v>
      </c>
      <c r="AI98">
        <v>48.502112195121953</v>
      </c>
      <c r="AJ98">
        <f t="shared" si="10"/>
        <v>3.2593419395121956</v>
      </c>
    </row>
    <row r="99" spans="3:36">
      <c r="C99">
        <v>2000</v>
      </c>
      <c r="D99">
        <v>502</v>
      </c>
      <c r="E99">
        <v>3</v>
      </c>
      <c r="F99">
        <v>12</v>
      </c>
      <c r="G99" t="s">
        <v>17</v>
      </c>
      <c r="I99">
        <v>2399.7352741463419</v>
      </c>
      <c r="J99" t="s">
        <v>17</v>
      </c>
      <c r="W99">
        <v>2399.7352741463419</v>
      </c>
      <c r="Z99">
        <v>2000</v>
      </c>
      <c r="AA99">
        <v>502</v>
      </c>
      <c r="AB99">
        <v>3</v>
      </c>
      <c r="AC99">
        <v>12</v>
      </c>
      <c r="AD99" t="s">
        <v>17</v>
      </c>
      <c r="AE99" t="s">
        <v>17</v>
      </c>
      <c r="AF99">
        <f t="shared" si="9"/>
        <v>2399.7352741463419</v>
      </c>
      <c r="AG99" t="s">
        <v>17</v>
      </c>
      <c r="AH99" s="3">
        <v>2.3692944049835205</v>
      </c>
      <c r="AI99">
        <v>35.710346341463413</v>
      </c>
      <c r="AJ99">
        <f t="shared" si="10"/>
        <v>2.3997352741463418</v>
      </c>
    </row>
    <row r="100" spans="3:36">
      <c r="C100">
        <v>2000</v>
      </c>
      <c r="D100">
        <v>502</v>
      </c>
      <c r="E100">
        <v>3</v>
      </c>
      <c r="F100">
        <v>13</v>
      </c>
      <c r="G100" t="s">
        <v>17</v>
      </c>
      <c r="I100">
        <v>2232.5895336585368</v>
      </c>
      <c r="J100" t="s">
        <v>17</v>
      </c>
      <c r="W100">
        <v>2232.5895336585368</v>
      </c>
      <c r="Z100">
        <v>2000</v>
      </c>
      <c r="AA100">
        <v>502</v>
      </c>
      <c r="AB100">
        <v>3</v>
      </c>
      <c r="AC100">
        <v>13</v>
      </c>
      <c r="AD100" t="s">
        <v>17</v>
      </c>
      <c r="AE100" t="s">
        <v>17</v>
      </c>
      <c r="AF100">
        <f t="shared" si="9"/>
        <v>2232.5895336585368</v>
      </c>
      <c r="AG100" t="s">
        <v>17</v>
      </c>
      <c r="AH100" s="3">
        <v>2.8322412967681885</v>
      </c>
      <c r="AI100">
        <v>33.223058536585363</v>
      </c>
      <c r="AJ100">
        <f t="shared" si="10"/>
        <v>2.2325895336585369</v>
      </c>
    </row>
    <row r="101" spans="3:36">
      <c r="C101">
        <v>2000</v>
      </c>
      <c r="D101">
        <v>502</v>
      </c>
      <c r="E101">
        <v>3</v>
      </c>
      <c r="F101">
        <v>14</v>
      </c>
      <c r="G101" t="s">
        <v>17</v>
      </c>
      <c r="I101">
        <v>2304.2234224390245</v>
      </c>
      <c r="J101" t="s">
        <v>17</v>
      </c>
      <c r="W101">
        <v>2304.2234224390245</v>
      </c>
      <c r="Z101">
        <v>2000</v>
      </c>
      <c r="AA101">
        <v>502</v>
      </c>
      <c r="AB101">
        <v>3</v>
      </c>
      <c r="AC101">
        <v>14</v>
      </c>
      <c r="AD101" t="s">
        <v>17</v>
      </c>
      <c r="AE101" t="s">
        <v>17</v>
      </c>
      <c r="AF101">
        <f t="shared" si="9"/>
        <v>2304.2234224390245</v>
      </c>
      <c r="AG101" t="s">
        <v>17</v>
      </c>
      <c r="AH101" s="3">
        <v>2.4173130989074707</v>
      </c>
      <c r="AI101">
        <v>34.289039024390242</v>
      </c>
      <c r="AJ101">
        <f t="shared" si="10"/>
        <v>2.3042234224390246</v>
      </c>
    </row>
    <row r="102" spans="3:36">
      <c r="C102">
        <v>2000</v>
      </c>
      <c r="D102">
        <v>502</v>
      </c>
      <c r="E102">
        <v>4</v>
      </c>
      <c r="F102">
        <v>1</v>
      </c>
      <c r="G102">
        <v>78</v>
      </c>
      <c r="H102">
        <v>0.53298999999999996</v>
      </c>
      <c r="I102">
        <v>1635.6404604878051</v>
      </c>
      <c r="J102">
        <v>6.8332051282051281E-3</v>
      </c>
      <c r="W102">
        <v>1635.6404604878051</v>
      </c>
      <c r="X102">
        <v>6.8332051282051281E-3</v>
      </c>
      <c r="Z102">
        <v>2000</v>
      </c>
      <c r="AA102">
        <v>502</v>
      </c>
      <c r="AB102">
        <v>4</v>
      </c>
      <c r="AC102">
        <v>1</v>
      </c>
      <c r="AD102">
        <v>78</v>
      </c>
      <c r="AE102">
        <v>0.53298999999999996</v>
      </c>
      <c r="AF102">
        <f t="shared" si="9"/>
        <v>1635.6404604878051</v>
      </c>
      <c r="AG102">
        <f t="shared" ref="AG102:AG108" si="13">AE102/AD102</f>
        <v>6.8332051282051281E-3</v>
      </c>
      <c r="AH102" s="3">
        <v>2.7324731349945068</v>
      </c>
      <c r="AI102">
        <v>24.33988780487805</v>
      </c>
      <c r="AJ102">
        <f t="shared" si="10"/>
        <v>1.635640460487805</v>
      </c>
    </row>
    <row r="103" spans="3:36">
      <c r="C103">
        <v>2000</v>
      </c>
      <c r="D103">
        <v>502</v>
      </c>
      <c r="E103">
        <v>4</v>
      </c>
      <c r="F103">
        <v>2</v>
      </c>
      <c r="G103">
        <v>78</v>
      </c>
      <c r="H103">
        <v>0.55822000000000005</v>
      </c>
      <c r="I103">
        <v>2232.5895336585368</v>
      </c>
      <c r="J103">
        <v>7.1566666666666671E-3</v>
      </c>
      <c r="W103">
        <v>2232.5895336585368</v>
      </c>
      <c r="X103">
        <v>7.1566666666666671E-3</v>
      </c>
      <c r="Z103">
        <v>2000</v>
      </c>
      <c r="AA103">
        <v>502</v>
      </c>
      <c r="AB103">
        <v>4</v>
      </c>
      <c r="AC103">
        <v>2</v>
      </c>
      <c r="AD103">
        <v>78</v>
      </c>
      <c r="AE103">
        <v>0.55822000000000005</v>
      </c>
      <c r="AF103">
        <f t="shared" si="9"/>
        <v>2232.5895336585368</v>
      </c>
      <c r="AG103">
        <f t="shared" si="13"/>
        <v>7.1566666666666671E-3</v>
      </c>
      <c r="AH103" s="3">
        <v>2.4357287883758545</v>
      </c>
      <c r="AI103">
        <v>33.223058536585363</v>
      </c>
      <c r="AJ103">
        <f t="shared" si="10"/>
        <v>2.2325895336585369</v>
      </c>
    </row>
    <row r="104" spans="3:36">
      <c r="C104">
        <v>2000</v>
      </c>
      <c r="D104">
        <v>502</v>
      </c>
      <c r="E104">
        <v>4</v>
      </c>
      <c r="F104">
        <v>3</v>
      </c>
      <c r="G104">
        <v>78</v>
      </c>
      <c r="H104">
        <v>0.73651</v>
      </c>
      <c r="I104">
        <v>2268.4064780487806</v>
      </c>
      <c r="J104">
        <v>9.4424358974358972E-3</v>
      </c>
      <c r="W104">
        <v>2268.4064780487806</v>
      </c>
      <c r="X104">
        <v>9.4424358974358972E-3</v>
      </c>
      <c r="Z104">
        <v>2000</v>
      </c>
      <c r="AA104">
        <v>502</v>
      </c>
      <c r="AB104">
        <v>4</v>
      </c>
      <c r="AC104">
        <v>3</v>
      </c>
      <c r="AD104">
        <v>78</v>
      </c>
      <c r="AE104">
        <v>0.73651</v>
      </c>
      <c r="AF104">
        <f t="shared" si="9"/>
        <v>2268.4064780487806</v>
      </c>
      <c r="AG104">
        <f t="shared" si="13"/>
        <v>9.4424358974358972E-3</v>
      </c>
      <c r="AH104" s="3">
        <v>2.4288938045501709</v>
      </c>
      <c r="AI104">
        <v>33.756048780487802</v>
      </c>
      <c r="AJ104">
        <f t="shared" si="10"/>
        <v>2.2684064780487807</v>
      </c>
    </row>
    <row r="105" spans="3:36">
      <c r="C105">
        <v>2000</v>
      </c>
      <c r="D105">
        <v>502</v>
      </c>
      <c r="E105">
        <v>4</v>
      </c>
      <c r="F105">
        <v>4</v>
      </c>
      <c r="G105">
        <v>78</v>
      </c>
      <c r="H105">
        <v>0.81089999999999995</v>
      </c>
      <c r="I105">
        <v>2722.0877736585371</v>
      </c>
      <c r="J105">
        <v>1.0396153846153845E-2</v>
      </c>
      <c r="W105">
        <v>2722.0877736585371</v>
      </c>
      <c r="X105">
        <v>1.0396153846153845E-2</v>
      </c>
      <c r="Z105">
        <v>2000</v>
      </c>
      <c r="AA105">
        <v>502</v>
      </c>
      <c r="AB105">
        <v>4</v>
      </c>
      <c r="AC105">
        <v>4</v>
      </c>
      <c r="AD105">
        <v>78</v>
      </c>
      <c r="AE105">
        <v>0.81089999999999995</v>
      </c>
      <c r="AF105">
        <f t="shared" si="9"/>
        <v>2722.0877736585371</v>
      </c>
      <c r="AG105">
        <f t="shared" si="13"/>
        <v>1.0396153846153845E-2</v>
      </c>
      <c r="AH105" s="3">
        <v>2.6473257541656494</v>
      </c>
      <c r="AI105">
        <v>40.507258536585368</v>
      </c>
      <c r="AJ105">
        <f t="shared" si="10"/>
        <v>2.7220877736585369</v>
      </c>
    </row>
    <row r="106" spans="3:36">
      <c r="C106">
        <v>2000</v>
      </c>
      <c r="D106">
        <v>502</v>
      </c>
      <c r="E106">
        <v>4</v>
      </c>
      <c r="F106">
        <v>5</v>
      </c>
      <c r="G106">
        <v>78</v>
      </c>
      <c r="H106">
        <v>0.83977000000000002</v>
      </c>
      <c r="I106">
        <v>3175.7690692682932</v>
      </c>
      <c r="J106">
        <v>1.0766282051282052E-2</v>
      </c>
      <c r="W106">
        <v>3175.7690692682932</v>
      </c>
      <c r="X106">
        <v>1.0766282051282052E-2</v>
      </c>
      <c r="Z106">
        <v>2000</v>
      </c>
      <c r="AA106">
        <v>502</v>
      </c>
      <c r="AB106">
        <v>4</v>
      </c>
      <c r="AC106">
        <v>5</v>
      </c>
      <c r="AD106">
        <v>78</v>
      </c>
      <c r="AE106">
        <v>0.83977000000000002</v>
      </c>
      <c r="AF106">
        <f t="shared" si="9"/>
        <v>3175.7690692682932</v>
      </c>
      <c r="AG106">
        <f t="shared" si="13"/>
        <v>1.0766282051282052E-2</v>
      </c>
      <c r="AH106" s="3">
        <v>2.1618285179138184</v>
      </c>
      <c r="AI106">
        <v>47.258468292682927</v>
      </c>
      <c r="AJ106">
        <f t="shared" si="10"/>
        <v>3.1757690692682932</v>
      </c>
    </row>
    <row r="107" spans="3:36">
      <c r="C107">
        <v>2000</v>
      </c>
      <c r="D107">
        <v>502</v>
      </c>
      <c r="E107">
        <v>4</v>
      </c>
      <c r="F107">
        <v>6</v>
      </c>
      <c r="G107">
        <v>78</v>
      </c>
      <c r="H107">
        <v>0.87458000000000002</v>
      </c>
      <c r="I107">
        <v>2865.3555512195121</v>
      </c>
      <c r="J107">
        <v>1.1212564102564103E-2</v>
      </c>
      <c r="W107">
        <v>2865.3555512195121</v>
      </c>
      <c r="X107">
        <v>1.1212564102564103E-2</v>
      </c>
      <c r="Z107">
        <v>2000</v>
      </c>
      <c r="AA107">
        <v>502</v>
      </c>
      <c r="AB107">
        <v>4</v>
      </c>
      <c r="AC107">
        <v>6</v>
      </c>
      <c r="AD107">
        <v>78</v>
      </c>
      <c r="AE107">
        <v>0.87458000000000002</v>
      </c>
      <c r="AF107">
        <f t="shared" si="9"/>
        <v>2865.3555512195121</v>
      </c>
      <c r="AG107">
        <f t="shared" si="13"/>
        <v>1.1212564102564103E-2</v>
      </c>
      <c r="AH107" s="3">
        <v>2.8021440505981445</v>
      </c>
      <c r="AI107">
        <v>42.639219512195119</v>
      </c>
      <c r="AJ107">
        <f t="shared" si="10"/>
        <v>2.8653555512195119</v>
      </c>
    </row>
    <row r="108" spans="3:36">
      <c r="C108">
        <v>2000</v>
      </c>
      <c r="D108">
        <v>502</v>
      </c>
      <c r="E108">
        <v>4</v>
      </c>
      <c r="F108">
        <v>7</v>
      </c>
      <c r="G108">
        <v>78</v>
      </c>
      <c r="H108">
        <v>0.89178000000000002</v>
      </c>
      <c r="I108">
        <v>1981.8709229268297</v>
      </c>
      <c r="J108">
        <v>1.1433076923076923E-2</v>
      </c>
      <c r="W108">
        <v>1981.8709229268297</v>
      </c>
      <c r="X108">
        <v>1.1433076923076923E-2</v>
      </c>
      <c r="Z108">
        <v>2000</v>
      </c>
      <c r="AA108">
        <v>502</v>
      </c>
      <c r="AB108">
        <v>4</v>
      </c>
      <c r="AC108">
        <v>7</v>
      </c>
      <c r="AD108">
        <v>78</v>
      </c>
      <c r="AE108">
        <v>0.89178000000000002</v>
      </c>
      <c r="AF108">
        <f t="shared" si="9"/>
        <v>1981.8709229268297</v>
      </c>
      <c r="AG108">
        <f t="shared" si="13"/>
        <v>1.1433076923076923E-2</v>
      </c>
      <c r="AH108" s="3">
        <v>2.9266200065612793</v>
      </c>
      <c r="AI108">
        <v>29.492126829268294</v>
      </c>
      <c r="AJ108">
        <f t="shared" si="10"/>
        <v>1.9818709229268296</v>
      </c>
    </row>
    <row r="109" spans="3:36">
      <c r="C109">
        <v>2000</v>
      </c>
      <c r="D109">
        <v>502</v>
      </c>
      <c r="E109">
        <v>4</v>
      </c>
      <c r="F109">
        <v>8</v>
      </c>
      <c r="G109" t="s">
        <v>17</v>
      </c>
      <c r="I109">
        <v>3056.3792546341465</v>
      </c>
      <c r="J109" t="s">
        <v>17</v>
      </c>
      <c r="W109">
        <v>3056.3792546341465</v>
      </c>
      <c r="Z109">
        <v>2000</v>
      </c>
      <c r="AA109">
        <v>502</v>
      </c>
      <c r="AB109">
        <v>4</v>
      </c>
      <c r="AC109">
        <v>8</v>
      </c>
      <c r="AD109" t="s">
        <v>17</v>
      </c>
      <c r="AE109" t="s">
        <v>17</v>
      </c>
      <c r="AF109">
        <f t="shared" si="9"/>
        <v>3056.3792546341465</v>
      </c>
      <c r="AG109" t="s">
        <v>17</v>
      </c>
      <c r="AH109" s="3">
        <v>2.4059741497039795</v>
      </c>
      <c r="AI109">
        <v>45.481834146341463</v>
      </c>
      <c r="AJ109">
        <f t="shared" si="10"/>
        <v>3.0563792546341464</v>
      </c>
    </row>
    <row r="110" spans="3:36">
      <c r="C110">
        <v>2000</v>
      </c>
      <c r="D110">
        <v>502</v>
      </c>
      <c r="E110">
        <v>4</v>
      </c>
      <c r="F110">
        <v>9</v>
      </c>
      <c r="G110" t="s">
        <v>17</v>
      </c>
      <c r="I110">
        <v>3151.891106341463</v>
      </c>
      <c r="J110" t="s">
        <v>17</v>
      </c>
      <c r="W110">
        <v>3151.891106341463</v>
      </c>
      <c r="Z110">
        <v>2000</v>
      </c>
      <c r="AA110">
        <v>502</v>
      </c>
      <c r="AB110">
        <v>4</v>
      </c>
      <c r="AC110">
        <v>9</v>
      </c>
      <c r="AD110" t="s">
        <v>17</v>
      </c>
      <c r="AE110" t="s">
        <v>17</v>
      </c>
      <c r="AF110">
        <f t="shared" si="9"/>
        <v>3151.891106341463</v>
      </c>
      <c r="AG110" t="s">
        <v>17</v>
      </c>
      <c r="AH110" s="3">
        <v>2.7134850025177002</v>
      </c>
      <c r="AI110">
        <v>46.90314146341462</v>
      </c>
      <c r="AJ110">
        <f t="shared" si="10"/>
        <v>3.1518911063414632</v>
      </c>
    </row>
    <row r="111" spans="3:36">
      <c r="C111">
        <v>2000</v>
      </c>
      <c r="D111">
        <v>502</v>
      </c>
      <c r="E111">
        <v>4</v>
      </c>
      <c r="F111">
        <v>10</v>
      </c>
      <c r="G111" t="s">
        <v>17</v>
      </c>
      <c r="I111">
        <v>3020.5623102439022</v>
      </c>
      <c r="J111" t="s">
        <v>17</v>
      </c>
      <c r="W111">
        <v>3020.5623102439022</v>
      </c>
      <c r="Z111">
        <v>2000</v>
      </c>
      <c r="AA111">
        <v>502</v>
      </c>
      <c r="AB111">
        <v>4</v>
      </c>
      <c r="AC111">
        <v>10</v>
      </c>
      <c r="AD111" t="s">
        <v>17</v>
      </c>
      <c r="AE111" t="s">
        <v>17</v>
      </c>
      <c r="AF111">
        <f t="shared" si="9"/>
        <v>3020.5623102439022</v>
      </c>
      <c r="AG111" t="s">
        <v>17</v>
      </c>
      <c r="AH111" s="3">
        <v>2.5064237117767334</v>
      </c>
      <c r="AI111">
        <v>44.948843902439016</v>
      </c>
      <c r="AJ111">
        <f t="shared" si="10"/>
        <v>3.0205623102439021</v>
      </c>
    </row>
    <row r="112" spans="3:36">
      <c r="C112">
        <v>2000</v>
      </c>
      <c r="D112">
        <v>502</v>
      </c>
      <c r="E112">
        <v>4</v>
      </c>
      <c r="F112">
        <v>11</v>
      </c>
      <c r="G112" t="s">
        <v>17</v>
      </c>
      <c r="I112">
        <v>2901.1724956097564</v>
      </c>
      <c r="J112" t="s">
        <v>17</v>
      </c>
      <c r="W112">
        <v>2901.1724956097564</v>
      </c>
      <c r="Z112">
        <v>2000</v>
      </c>
      <c r="AA112">
        <v>502</v>
      </c>
      <c r="AB112">
        <v>4</v>
      </c>
      <c r="AC112">
        <v>11</v>
      </c>
      <c r="AD112" t="s">
        <v>17</v>
      </c>
      <c r="AE112" t="s">
        <v>17</v>
      </c>
      <c r="AF112">
        <f t="shared" si="9"/>
        <v>2901.1724956097564</v>
      </c>
      <c r="AG112" t="s">
        <v>17</v>
      </c>
      <c r="AH112" s="3">
        <v>2.5561144351959229</v>
      </c>
      <c r="AI112">
        <v>43.172209756097566</v>
      </c>
      <c r="AJ112">
        <f t="shared" si="10"/>
        <v>2.9011724956097562</v>
      </c>
    </row>
    <row r="113" spans="3:36">
      <c r="C113">
        <v>2000</v>
      </c>
      <c r="D113">
        <v>502</v>
      </c>
      <c r="E113">
        <v>4</v>
      </c>
      <c r="F113">
        <v>12</v>
      </c>
      <c r="G113" t="s">
        <v>17</v>
      </c>
      <c r="I113">
        <v>2638.5149034146343</v>
      </c>
      <c r="J113" t="s">
        <v>17</v>
      </c>
      <c r="W113">
        <v>2638.5149034146343</v>
      </c>
      <c r="Z113">
        <v>2000</v>
      </c>
      <c r="AA113">
        <v>502</v>
      </c>
      <c r="AB113">
        <v>4</v>
      </c>
      <c r="AC113">
        <v>12</v>
      </c>
      <c r="AD113" t="s">
        <v>17</v>
      </c>
      <c r="AE113" t="s">
        <v>17</v>
      </c>
      <c r="AF113">
        <f t="shared" si="9"/>
        <v>2638.5149034146343</v>
      </c>
      <c r="AG113" t="s">
        <v>17</v>
      </c>
      <c r="AH113" s="3">
        <v>2.3942701816558838</v>
      </c>
      <c r="AI113">
        <v>39.263614634146343</v>
      </c>
      <c r="AJ113">
        <f t="shared" si="10"/>
        <v>2.6385149034146345</v>
      </c>
    </row>
    <row r="114" spans="3:36">
      <c r="C114">
        <v>2000</v>
      </c>
      <c r="D114">
        <v>502</v>
      </c>
      <c r="E114">
        <v>4</v>
      </c>
      <c r="F114">
        <v>13</v>
      </c>
      <c r="G114" t="s">
        <v>17</v>
      </c>
      <c r="I114">
        <v>2590.7589775609754</v>
      </c>
      <c r="J114" t="s">
        <v>17</v>
      </c>
      <c r="W114">
        <v>2590.7589775609754</v>
      </c>
      <c r="Z114">
        <v>2000</v>
      </c>
      <c r="AA114">
        <v>502</v>
      </c>
      <c r="AB114">
        <v>4</v>
      </c>
      <c r="AC114">
        <v>13</v>
      </c>
      <c r="AD114" t="s">
        <v>17</v>
      </c>
      <c r="AE114" t="s">
        <v>17</v>
      </c>
      <c r="AF114">
        <f t="shared" si="9"/>
        <v>2590.7589775609754</v>
      </c>
      <c r="AG114" t="s">
        <v>17</v>
      </c>
      <c r="AH114" s="3">
        <v>2.9157044887542725</v>
      </c>
      <c r="AI114">
        <v>38.55296097560975</v>
      </c>
      <c r="AJ114">
        <f t="shared" si="10"/>
        <v>2.5907589775609754</v>
      </c>
    </row>
    <row r="115" spans="3:36">
      <c r="C115">
        <v>2000</v>
      </c>
      <c r="D115">
        <v>502</v>
      </c>
      <c r="E115">
        <v>4</v>
      </c>
      <c r="F115">
        <v>14</v>
      </c>
      <c r="G115" t="s">
        <v>17</v>
      </c>
      <c r="I115">
        <v>3056.3792546341465</v>
      </c>
      <c r="J115" t="s">
        <v>17</v>
      </c>
      <c r="W115">
        <v>3056.3792546341465</v>
      </c>
      <c r="Z115">
        <v>2000</v>
      </c>
      <c r="AA115">
        <v>502</v>
      </c>
      <c r="AB115">
        <v>4</v>
      </c>
      <c r="AC115">
        <v>14</v>
      </c>
      <c r="AD115" t="s">
        <v>17</v>
      </c>
      <c r="AE115" t="s">
        <v>17</v>
      </c>
      <c r="AF115">
        <f t="shared" si="9"/>
        <v>3056.3792546341465</v>
      </c>
      <c r="AG115" t="s">
        <v>17</v>
      </c>
      <c r="AH115" s="3">
        <v>2.699784517288208</v>
      </c>
      <c r="AI115">
        <v>45.481834146341463</v>
      </c>
      <c r="AJ115">
        <f t="shared" si="10"/>
        <v>3.0563792546341464</v>
      </c>
    </row>
    <row r="116" spans="3:36">
      <c r="C116">
        <v>2001</v>
      </c>
      <c r="D116">
        <v>502</v>
      </c>
      <c r="E116">
        <v>1</v>
      </c>
      <c r="F116">
        <v>1</v>
      </c>
      <c r="G116">
        <v>55</v>
      </c>
      <c r="H116">
        <v>0.19869999999999999</v>
      </c>
      <c r="I116">
        <v>1336.1524987317073</v>
      </c>
      <c r="J116">
        <v>3.6127272727272727E-3</v>
      </c>
      <c r="W116">
        <v>1336.1524987317073</v>
      </c>
      <c r="X116">
        <v>3.6127272727272727E-3</v>
      </c>
      <c r="Z116">
        <v>2001</v>
      </c>
      <c r="AA116">
        <v>502</v>
      </c>
      <c r="AB116">
        <v>1</v>
      </c>
      <c r="AC116">
        <v>1</v>
      </c>
      <c r="AD116">
        <v>55</v>
      </c>
      <c r="AE116">
        <v>0.19869999999999999</v>
      </c>
      <c r="AF116">
        <f t="shared" si="9"/>
        <v>1336.1524987317073</v>
      </c>
      <c r="AG116">
        <f t="shared" ref="AG116:AG122" si="14">AE116/AD116</f>
        <v>3.6127272727272727E-3</v>
      </c>
      <c r="AH116">
        <v>1.7824994325637817</v>
      </c>
      <c r="AI116">
        <v>19.883221707317073</v>
      </c>
      <c r="AJ116">
        <f t="shared" si="10"/>
        <v>1.3361524987317073</v>
      </c>
    </row>
    <row r="117" spans="3:36">
      <c r="C117">
        <v>2001</v>
      </c>
      <c r="D117">
        <v>502</v>
      </c>
      <c r="E117">
        <v>1</v>
      </c>
      <c r="F117">
        <v>2</v>
      </c>
      <c r="G117">
        <v>55</v>
      </c>
      <c r="H117">
        <v>0.27033000000000001</v>
      </c>
      <c r="I117">
        <v>1470.1050942439022</v>
      </c>
      <c r="J117">
        <v>4.9150909090909098E-3</v>
      </c>
      <c r="W117">
        <v>1470.1050942439022</v>
      </c>
      <c r="X117">
        <v>4.9150909090909098E-3</v>
      </c>
      <c r="Z117">
        <v>2001</v>
      </c>
      <c r="AA117">
        <v>502</v>
      </c>
      <c r="AB117">
        <v>1</v>
      </c>
      <c r="AC117">
        <v>2</v>
      </c>
      <c r="AD117">
        <v>55</v>
      </c>
      <c r="AE117">
        <v>0.27033000000000001</v>
      </c>
      <c r="AF117">
        <f t="shared" si="9"/>
        <v>1470.1050942439022</v>
      </c>
      <c r="AG117">
        <f t="shared" si="14"/>
        <v>4.9150909090909098E-3</v>
      </c>
      <c r="AH117">
        <v>1.7587274312973022</v>
      </c>
      <c r="AI117">
        <v>21.87656390243902</v>
      </c>
      <c r="AJ117">
        <f t="shared" si="10"/>
        <v>1.4701050942439022</v>
      </c>
    </row>
    <row r="118" spans="3:36">
      <c r="C118">
        <v>2001</v>
      </c>
      <c r="D118">
        <v>502</v>
      </c>
      <c r="E118">
        <v>1</v>
      </c>
      <c r="F118">
        <v>3</v>
      </c>
      <c r="G118">
        <v>55</v>
      </c>
      <c r="H118">
        <v>0.30431000000000002</v>
      </c>
      <c r="I118">
        <v>1918.7886766829276</v>
      </c>
      <c r="J118">
        <v>5.5329090909090909E-3</v>
      </c>
      <c r="W118">
        <v>1918.7886766829276</v>
      </c>
      <c r="X118">
        <v>5.5329090909090909E-3</v>
      </c>
      <c r="Z118">
        <v>2001</v>
      </c>
      <c r="AA118">
        <v>502</v>
      </c>
      <c r="AB118">
        <v>1</v>
      </c>
      <c r="AC118">
        <v>3</v>
      </c>
      <c r="AD118">
        <v>55</v>
      </c>
      <c r="AE118">
        <v>0.30431000000000002</v>
      </c>
      <c r="AF118">
        <f t="shared" si="9"/>
        <v>1918.7886766829276</v>
      </c>
      <c r="AG118">
        <f t="shared" si="14"/>
        <v>5.5329090909090909E-3</v>
      </c>
      <c r="AH118" s="4">
        <v>2.3739864826202393</v>
      </c>
      <c r="AI118">
        <v>28.553402926829278</v>
      </c>
      <c r="AJ118">
        <f t="shared" si="10"/>
        <v>1.9187886766829276</v>
      </c>
    </row>
    <row r="119" spans="3:36">
      <c r="C119">
        <v>2001</v>
      </c>
      <c r="D119">
        <v>502</v>
      </c>
      <c r="E119">
        <v>1</v>
      </c>
      <c r="F119">
        <v>4</v>
      </c>
      <c r="G119">
        <v>55</v>
      </c>
      <c r="H119">
        <v>0.4204</v>
      </c>
      <c r="I119">
        <v>2390.3645619512199</v>
      </c>
      <c r="J119">
        <v>7.6436363636363637E-3</v>
      </c>
      <c r="W119">
        <v>2390.3645619512199</v>
      </c>
      <c r="X119">
        <v>7.6436363636363637E-3</v>
      </c>
      <c r="Z119">
        <v>2001</v>
      </c>
      <c r="AA119">
        <v>502</v>
      </c>
      <c r="AB119">
        <v>1</v>
      </c>
      <c r="AC119">
        <v>4</v>
      </c>
      <c r="AD119">
        <v>55</v>
      </c>
      <c r="AE119">
        <v>0.4204</v>
      </c>
      <c r="AF119">
        <f t="shared" si="9"/>
        <v>2390.3645619512199</v>
      </c>
      <c r="AG119">
        <f t="shared" si="14"/>
        <v>7.6436363636363637E-3</v>
      </c>
      <c r="AH119" s="4">
        <v>2.3523025512695313</v>
      </c>
      <c r="AI119">
        <v>35.570901219512194</v>
      </c>
      <c r="AJ119">
        <f t="shared" si="10"/>
        <v>2.3903645619512197</v>
      </c>
    </row>
    <row r="120" spans="3:36">
      <c r="C120">
        <v>2001</v>
      </c>
      <c r="D120">
        <v>502</v>
      </c>
      <c r="E120">
        <v>1</v>
      </c>
      <c r="F120">
        <v>5</v>
      </c>
      <c r="G120">
        <v>55</v>
      </c>
      <c r="H120">
        <v>0.29605999999999999</v>
      </c>
      <c r="I120">
        <v>1722.2952538536586</v>
      </c>
      <c r="J120">
        <v>5.382909090909091E-3</v>
      </c>
      <c r="W120">
        <v>1722.2952538536586</v>
      </c>
      <c r="X120">
        <v>5.382909090909091E-3</v>
      </c>
      <c r="Z120">
        <v>2001</v>
      </c>
      <c r="AA120">
        <v>502</v>
      </c>
      <c r="AB120">
        <v>1</v>
      </c>
      <c r="AC120">
        <v>5</v>
      </c>
      <c r="AD120">
        <v>55</v>
      </c>
      <c r="AE120">
        <v>0.29605999999999999</v>
      </c>
      <c r="AF120">
        <f t="shared" si="9"/>
        <v>1722.2952538536586</v>
      </c>
      <c r="AG120">
        <f t="shared" si="14"/>
        <v>5.382909090909091E-3</v>
      </c>
      <c r="AH120" s="4">
        <v>2.5509121417999268</v>
      </c>
      <c r="AI120">
        <v>25.629393658536582</v>
      </c>
      <c r="AJ120">
        <f t="shared" si="10"/>
        <v>1.7222952538536584</v>
      </c>
    </row>
    <row r="121" spans="3:36">
      <c r="C121">
        <v>2001</v>
      </c>
      <c r="D121">
        <v>502</v>
      </c>
      <c r="E121">
        <v>1</v>
      </c>
      <c r="F121">
        <v>6</v>
      </c>
      <c r="G121">
        <v>55</v>
      </c>
      <c r="H121">
        <v>0.42513000000000001</v>
      </c>
      <c r="I121">
        <v>2096.7072655609759</v>
      </c>
      <c r="J121">
        <v>7.7296363636363639E-3</v>
      </c>
      <c r="W121">
        <v>2096.7072655609759</v>
      </c>
      <c r="X121">
        <v>7.7296363636363639E-3</v>
      </c>
      <c r="Z121">
        <v>2001</v>
      </c>
      <c r="AA121">
        <v>502</v>
      </c>
      <c r="AB121">
        <v>1</v>
      </c>
      <c r="AC121">
        <v>6</v>
      </c>
      <c r="AD121">
        <v>55</v>
      </c>
      <c r="AE121">
        <v>0.42513000000000001</v>
      </c>
      <c r="AF121">
        <f t="shared" si="9"/>
        <v>2096.7072655609759</v>
      </c>
      <c r="AG121">
        <f t="shared" si="14"/>
        <v>7.7296363636363639E-3</v>
      </c>
      <c r="AH121" s="4">
        <v>2.5631973743438721</v>
      </c>
      <c r="AI121">
        <v>31.201000975609755</v>
      </c>
      <c r="AJ121">
        <f t="shared" si="10"/>
        <v>2.0967072655609758</v>
      </c>
    </row>
    <row r="122" spans="3:36">
      <c r="C122">
        <v>2001</v>
      </c>
      <c r="D122">
        <v>502</v>
      </c>
      <c r="E122">
        <v>1</v>
      </c>
      <c r="F122">
        <v>7</v>
      </c>
      <c r="G122">
        <v>55</v>
      </c>
      <c r="H122">
        <v>0.36501</v>
      </c>
      <c r="I122">
        <v>1875.5168101463416</v>
      </c>
      <c r="J122">
        <v>6.6365454545454549E-3</v>
      </c>
      <c r="W122">
        <v>1875.5168101463416</v>
      </c>
      <c r="X122">
        <v>6.6365454545454549E-3</v>
      </c>
      <c r="Z122">
        <v>2001</v>
      </c>
      <c r="AA122">
        <v>502</v>
      </c>
      <c r="AB122">
        <v>1</v>
      </c>
      <c r="AC122">
        <v>7</v>
      </c>
      <c r="AD122">
        <v>55</v>
      </c>
      <c r="AE122">
        <v>0.36501</v>
      </c>
      <c r="AF122">
        <f t="shared" si="9"/>
        <v>1875.5168101463416</v>
      </c>
      <c r="AG122">
        <f t="shared" si="14"/>
        <v>6.6365454545454549E-3</v>
      </c>
      <c r="AH122" s="4">
        <v>2.481614351272583</v>
      </c>
      <c r="AI122">
        <v>27.909476341463414</v>
      </c>
      <c r="AJ122">
        <f t="shared" si="10"/>
        <v>1.8755168101463418</v>
      </c>
    </row>
    <row r="123" spans="3:36">
      <c r="C123">
        <v>2001</v>
      </c>
      <c r="D123">
        <v>502</v>
      </c>
      <c r="E123">
        <v>1</v>
      </c>
      <c r="F123">
        <v>8</v>
      </c>
      <c r="G123" t="s">
        <v>17</v>
      </c>
      <c r="I123">
        <v>1333.1399882926828</v>
      </c>
      <c r="J123" t="s">
        <v>17</v>
      </c>
      <c r="W123">
        <v>1333.1399882926828</v>
      </c>
      <c r="Z123">
        <v>2001</v>
      </c>
      <c r="AA123">
        <v>502</v>
      </c>
      <c r="AB123">
        <v>1</v>
      </c>
      <c r="AC123">
        <v>8</v>
      </c>
      <c r="AD123" t="s">
        <v>17</v>
      </c>
      <c r="AE123" t="s">
        <v>17</v>
      </c>
      <c r="AF123">
        <f t="shared" si="9"/>
        <v>1333.1399882926828</v>
      </c>
      <c r="AG123" t="s">
        <v>17</v>
      </c>
      <c r="AH123">
        <v>2.3476989269256592</v>
      </c>
      <c r="AI123">
        <v>19.838392682926827</v>
      </c>
      <c r="AJ123">
        <f t="shared" si="10"/>
        <v>1.3331399882926829</v>
      </c>
    </row>
    <row r="124" spans="3:36">
      <c r="C124">
        <v>2001</v>
      </c>
      <c r="D124">
        <v>502</v>
      </c>
      <c r="E124">
        <v>1</v>
      </c>
      <c r="F124">
        <v>9</v>
      </c>
      <c r="G124" t="s">
        <v>17</v>
      </c>
      <c r="I124">
        <v>1904.9339051707316</v>
      </c>
      <c r="J124" t="s">
        <v>17</v>
      </c>
      <c r="W124">
        <v>1904.9339051707316</v>
      </c>
      <c r="Z124">
        <v>2001</v>
      </c>
      <c r="AA124">
        <v>502</v>
      </c>
      <c r="AB124">
        <v>1</v>
      </c>
      <c r="AC124">
        <v>9</v>
      </c>
      <c r="AD124" t="s">
        <v>17</v>
      </c>
      <c r="AE124" t="s">
        <v>17</v>
      </c>
      <c r="AF124">
        <f t="shared" si="9"/>
        <v>1904.9339051707316</v>
      </c>
      <c r="AG124" t="s">
        <v>17</v>
      </c>
      <c r="AH124">
        <v>2.4527723789215088</v>
      </c>
      <c r="AI124">
        <v>28.347230731707313</v>
      </c>
      <c r="AJ124">
        <f t="shared" si="10"/>
        <v>1.9049339051707315</v>
      </c>
    </row>
    <row r="125" spans="3:36">
      <c r="C125">
        <v>2001</v>
      </c>
      <c r="D125">
        <v>502</v>
      </c>
      <c r="E125">
        <v>1</v>
      </c>
      <c r="F125">
        <v>10</v>
      </c>
      <c r="G125" t="s">
        <v>17</v>
      </c>
      <c r="I125">
        <v>2179.0029424390245</v>
      </c>
      <c r="J125" t="s">
        <v>17</v>
      </c>
      <c r="W125">
        <v>2179.0029424390245</v>
      </c>
      <c r="Z125">
        <v>2001</v>
      </c>
      <c r="AA125">
        <v>502</v>
      </c>
      <c r="AB125">
        <v>1</v>
      </c>
      <c r="AC125">
        <v>10</v>
      </c>
      <c r="AD125" t="s">
        <v>17</v>
      </c>
      <c r="AE125" t="s">
        <v>17</v>
      </c>
      <c r="AF125">
        <f t="shared" si="9"/>
        <v>2179.0029424390245</v>
      </c>
      <c r="AG125" t="s">
        <v>17</v>
      </c>
      <c r="AH125">
        <v>2.1689982414245605</v>
      </c>
      <c r="AI125">
        <v>32.425639024390243</v>
      </c>
      <c r="AJ125">
        <f t="shared" si="10"/>
        <v>2.1790029424390247</v>
      </c>
    </row>
    <row r="126" spans="3:36">
      <c r="C126">
        <v>2001</v>
      </c>
      <c r="D126">
        <v>502</v>
      </c>
      <c r="E126">
        <v>1</v>
      </c>
      <c r="F126">
        <v>11</v>
      </c>
      <c r="G126" t="s">
        <v>17</v>
      </c>
      <c r="I126">
        <v>2502.3272195121954</v>
      </c>
      <c r="J126" t="s">
        <v>17</v>
      </c>
      <c r="W126">
        <v>2502.3272195121954</v>
      </c>
      <c r="Z126">
        <v>2001</v>
      </c>
      <c r="AA126">
        <v>502</v>
      </c>
      <c r="AB126">
        <v>1</v>
      </c>
      <c r="AC126">
        <v>11</v>
      </c>
      <c r="AD126" t="s">
        <v>17</v>
      </c>
      <c r="AE126" t="s">
        <v>17</v>
      </c>
      <c r="AF126">
        <f t="shared" si="9"/>
        <v>2502.3272195121954</v>
      </c>
      <c r="AG126" t="s">
        <v>17</v>
      </c>
      <c r="AH126">
        <v>2.2065331935882568</v>
      </c>
      <c r="AI126">
        <v>37.237012195121949</v>
      </c>
      <c r="AJ126">
        <f t="shared" si="10"/>
        <v>2.5023272195121953</v>
      </c>
    </row>
    <row r="127" spans="3:36">
      <c r="C127">
        <v>2001</v>
      </c>
      <c r="D127">
        <v>502</v>
      </c>
      <c r="E127">
        <v>1</v>
      </c>
      <c r="F127">
        <v>12</v>
      </c>
      <c r="G127" t="s">
        <v>17</v>
      </c>
      <c r="I127">
        <v>2015.7443121951219</v>
      </c>
      <c r="J127" t="s">
        <v>17</v>
      </c>
      <c r="W127">
        <v>2015.7443121951219</v>
      </c>
      <c r="Z127">
        <v>2001</v>
      </c>
      <c r="AA127">
        <v>502</v>
      </c>
      <c r="AB127">
        <v>1</v>
      </c>
      <c r="AC127">
        <v>12</v>
      </c>
      <c r="AD127" t="s">
        <v>17</v>
      </c>
      <c r="AE127" t="s">
        <v>17</v>
      </c>
      <c r="AF127">
        <f t="shared" si="9"/>
        <v>2015.7443121951219</v>
      </c>
      <c r="AG127" t="s">
        <v>17</v>
      </c>
      <c r="AH127">
        <v>2.3121898174285889</v>
      </c>
      <c r="AI127">
        <v>29.996195121951214</v>
      </c>
      <c r="AJ127">
        <f t="shared" si="10"/>
        <v>2.015744312195122</v>
      </c>
    </row>
    <row r="128" spans="3:36">
      <c r="C128">
        <v>2001</v>
      </c>
      <c r="D128">
        <v>502</v>
      </c>
      <c r="E128">
        <v>1</v>
      </c>
      <c r="F128">
        <v>13</v>
      </c>
      <c r="G128" t="s">
        <v>17</v>
      </c>
      <c r="I128">
        <v>2434.1084347317078</v>
      </c>
      <c r="J128" t="s">
        <v>17</v>
      </c>
      <c r="W128">
        <v>2434.1084347317078</v>
      </c>
      <c r="Z128">
        <v>2001</v>
      </c>
      <c r="AA128">
        <v>502</v>
      </c>
      <c r="AB128">
        <v>1</v>
      </c>
      <c r="AC128">
        <v>13</v>
      </c>
      <c r="AD128" t="s">
        <v>17</v>
      </c>
      <c r="AE128" t="s">
        <v>17</v>
      </c>
      <c r="AF128">
        <f t="shared" si="9"/>
        <v>2434.1084347317078</v>
      </c>
      <c r="AG128" t="s">
        <v>17</v>
      </c>
      <c r="AH128">
        <v>2.2989346981048584</v>
      </c>
      <c r="AI128">
        <v>36.221851707317079</v>
      </c>
      <c r="AJ128">
        <f t="shared" si="10"/>
        <v>2.4341084347317077</v>
      </c>
    </row>
    <row r="129" spans="3:36">
      <c r="C129">
        <v>2001</v>
      </c>
      <c r="D129">
        <v>502</v>
      </c>
      <c r="E129">
        <v>1</v>
      </c>
      <c r="F129">
        <v>14</v>
      </c>
      <c r="G129" t="s">
        <v>17</v>
      </c>
      <c r="I129">
        <v>2057.9472234146338</v>
      </c>
      <c r="J129" t="s">
        <v>17</v>
      </c>
      <c r="W129">
        <v>2057.9472234146338</v>
      </c>
      <c r="Z129">
        <v>2001</v>
      </c>
      <c r="AA129">
        <v>502</v>
      </c>
      <c r="AB129">
        <v>1</v>
      </c>
      <c r="AC129">
        <v>14</v>
      </c>
      <c r="AD129" t="s">
        <v>17</v>
      </c>
      <c r="AE129" t="s">
        <v>17</v>
      </c>
      <c r="AF129">
        <f t="shared" si="9"/>
        <v>2057.9472234146338</v>
      </c>
      <c r="AG129" t="s">
        <v>17</v>
      </c>
      <c r="AH129">
        <v>2.1271746158599854</v>
      </c>
      <c r="AI129">
        <v>30.624214634146334</v>
      </c>
      <c r="AJ129">
        <f t="shared" si="10"/>
        <v>2.0579472234146339</v>
      </c>
    </row>
    <row r="130" spans="3:36">
      <c r="C130">
        <v>2001</v>
      </c>
      <c r="D130">
        <v>502</v>
      </c>
      <c r="E130">
        <v>2</v>
      </c>
      <c r="F130">
        <v>1</v>
      </c>
      <c r="G130">
        <v>55</v>
      </c>
      <c r="H130">
        <v>0.21876000000000001</v>
      </c>
      <c r="I130">
        <v>1269.6273834146341</v>
      </c>
      <c r="J130">
        <v>3.9774545454545453E-3</v>
      </c>
      <c r="W130">
        <v>1269.6273834146341</v>
      </c>
      <c r="X130">
        <v>3.9774545454545453E-3</v>
      </c>
      <c r="Z130">
        <v>2001</v>
      </c>
      <c r="AA130">
        <v>502</v>
      </c>
      <c r="AB130">
        <v>2</v>
      </c>
      <c r="AC130">
        <v>1</v>
      </c>
      <c r="AD130">
        <v>55</v>
      </c>
      <c r="AE130">
        <v>0.21876000000000001</v>
      </c>
      <c r="AF130">
        <f t="shared" si="9"/>
        <v>1269.6273834146341</v>
      </c>
      <c r="AG130">
        <f t="shared" ref="AG130:AG136" si="15">AE130/AD130</f>
        <v>3.9774545454545453E-3</v>
      </c>
      <c r="AH130">
        <v>1.9059998989105225</v>
      </c>
      <c r="AI130">
        <v>18.893264634146341</v>
      </c>
      <c r="AJ130">
        <f t="shared" si="10"/>
        <v>1.2696273834146341</v>
      </c>
    </row>
    <row r="131" spans="3:36">
      <c r="C131">
        <v>2001</v>
      </c>
      <c r="D131">
        <v>502</v>
      </c>
      <c r="E131">
        <v>2</v>
      </c>
      <c r="F131">
        <v>2</v>
      </c>
      <c r="G131">
        <v>55</v>
      </c>
      <c r="H131">
        <v>0.42808000000000002</v>
      </c>
      <c r="I131">
        <v>2003.5276799999999</v>
      </c>
      <c r="J131">
        <v>7.7832727272727272E-3</v>
      </c>
      <c r="W131">
        <v>2003.5276799999999</v>
      </c>
      <c r="X131">
        <v>7.7832727272727272E-3</v>
      </c>
      <c r="Z131">
        <v>2001</v>
      </c>
      <c r="AA131">
        <v>502</v>
      </c>
      <c r="AB131">
        <v>2</v>
      </c>
      <c r="AC131">
        <v>2</v>
      </c>
      <c r="AD131">
        <v>55</v>
      </c>
      <c r="AE131">
        <v>0.42808000000000002</v>
      </c>
      <c r="AF131">
        <f t="shared" si="9"/>
        <v>2003.5276799999999</v>
      </c>
      <c r="AG131">
        <f t="shared" si="15"/>
        <v>7.7832727272727272E-3</v>
      </c>
      <c r="AH131">
        <v>1.9390844106674194</v>
      </c>
      <c r="AI131">
        <v>29.814399999999996</v>
      </c>
      <c r="AJ131">
        <f t="shared" si="10"/>
        <v>2.0035276799999999</v>
      </c>
    </row>
    <row r="132" spans="3:36">
      <c r="C132">
        <v>2001</v>
      </c>
      <c r="D132">
        <v>502</v>
      </c>
      <c r="E132">
        <v>2</v>
      </c>
      <c r="F132">
        <v>3</v>
      </c>
      <c r="G132">
        <v>55</v>
      </c>
      <c r="H132">
        <v>0.34223999999999999</v>
      </c>
      <c r="I132">
        <v>1619.9254290731712</v>
      </c>
      <c r="J132">
        <v>6.2225454545454546E-3</v>
      </c>
      <c r="W132">
        <v>1619.9254290731712</v>
      </c>
      <c r="X132">
        <v>6.2225454545454546E-3</v>
      </c>
      <c r="Z132">
        <v>2001</v>
      </c>
      <c r="AA132">
        <v>502</v>
      </c>
      <c r="AB132">
        <v>2</v>
      </c>
      <c r="AC132">
        <v>3</v>
      </c>
      <c r="AD132">
        <v>55</v>
      </c>
      <c r="AE132">
        <v>0.34223999999999999</v>
      </c>
      <c r="AF132">
        <f t="shared" si="9"/>
        <v>1619.9254290731712</v>
      </c>
      <c r="AG132">
        <f t="shared" si="15"/>
        <v>6.2225454545454546E-3</v>
      </c>
      <c r="AH132" s="4">
        <v>2.3204684257507324</v>
      </c>
      <c r="AI132">
        <v>24.106033170731713</v>
      </c>
      <c r="AJ132">
        <f t="shared" si="10"/>
        <v>1.6199254290731713</v>
      </c>
    </row>
    <row r="133" spans="3:36">
      <c r="C133">
        <v>2001</v>
      </c>
      <c r="D133">
        <v>502</v>
      </c>
      <c r="E133">
        <v>2</v>
      </c>
      <c r="F133">
        <v>4</v>
      </c>
      <c r="G133">
        <v>55</v>
      </c>
      <c r="H133">
        <v>0.29127999999999998</v>
      </c>
      <c r="I133">
        <v>1548.0416546341464</v>
      </c>
      <c r="J133">
        <v>5.2959999999999995E-3</v>
      </c>
      <c r="W133">
        <v>1548.0416546341464</v>
      </c>
      <c r="X133">
        <v>5.2959999999999995E-3</v>
      </c>
      <c r="Z133">
        <v>2001</v>
      </c>
      <c r="AA133">
        <v>502</v>
      </c>
      <c r="AB133">
        <v>2</v>
      </c>
      <c r="AC133">
        <v>4</v>
      </c>
      <c r="AD133">
        <v>55</v>
      </c>
      <c r="AE133">
        <v>0.29127999999999998</v>
      </c>
      <c r="AF133">
        <f t="shared" ref="AF133:AF196" si="16">AJ133*1000</f>
        <v>1548.0416546341464</v>
      </c>
      <c r="AG133">
        <f t="shared" si="15"/>
        <v>5.2959999999999995E-3</v>
      </c>
      <c r="AH133" s="4">
        <v>2.4736042022705078</v>
      </c>
      <c r="AI133">
        <v>23.036334146341463</v>
      </c>
      <c r="AJ133">
        <f t="shared" ref="AJ133:AJ196" si="17">AI133*60*1.12/1000</f>
        <v>1.5480416546341464</v>
      </c>
    </row>
    <row r="134" spans="3:36">
      <c r="C134">
        <v>2001</v>
      </c>
      <c r="D134">
        <v>502</v>
      </c>
      <c r="E134">
        <v>2</v>
      </c>
      <c r="F134">
        <v>5</v>
      </c>
      <c r="G134">
        <v>55</v>
      </c>
      <c r="H134">
        <v>0.33574999999999999</v>
      </c>
      <c r="I134">
        <v>1922.2454282926833</v>
      </c>
      <c r="J134">
        <v>6.1045454545454545E-3</v>
      </c>
      <c r="W134">
        <v>1922.2454282926833</v>
      </c>
      <c r="X134">
        <v>6.1045454545454545E-3</v>
      </c>
      <c r="Z134">
        <v>2001</v>
      </c>
      <c r="AA134">
        <v>502</v>
      </c>
      <c r="AB134">
        <v>2</v>
      </c>
      <c r="AC134">
        <v>5</v>
      </c>
      <c r="AD134">
        <v>55</v>
      </c>
      <c r="AE134">
        <v>0.33574999999999999</v>
      </c>
      <c r="AF134">
        <f t="shared" si="16"/>
        <v>1922.2454282926833</v>
      </c>
      <c r="AG134">
        <f t="shared" si="15"/>
        <v>6.1045454545454545E-3</v>
      </c>
      <c r="AH134" s="4">
        <v>2.4157588481903076</v>
      </c>
      <c r="AI134">
        <v>28.604842682926833</v>
      </c>
      <c r="AJ134">
        <f t="shared" si="17"/>
        <v>1.9222454282926833</v>
      </c>
    </row>
    <row r="135" spans="3:36">
      <c r="C135">
        <v>2001</v>
      </c>
      <c r="D135">
        <v>502</v>
      </c>
      <c r="E135">
        <v>2</v>
      </c>
      <c r="F135">
        <v>6</v>
      </c>
      <c r="G135">
        <v>55</v>
      </c>
      <c r="H135">
        <v>0.23104</v>
      </c>
      <c r="I135">
        <v>1386.865404878049</v>
      </c>
      <c r="J135">
        <v>4.2007272727272726E-3</v>
      </c>
      <c r="W135">
        <v>1386.865404878049</v>
      </c>
      <c r="X135">
        <v>4.2007272727272726E-3</v>
      </c>
      <c r="Z135">
        <v>2001</v>
      </c>
      <c r="AA135">
        <v>502</v>
      </c>
      <c r="AB135">
        <v>2</v>
      </c>
      <c r="AC135">
        <v>6</v>
      </c>
      <c r="AD135">
        <v>55</v>
      </c>
      <c r="AE135">
        <v>0.23104</v>
      </c>
      <c r="AF135">
        <f t="shared" si="16"/>
        <v>1386.865404878049</v>
      </c>
      <c r="AG135">
        <f t="shared" si="15"/>
        <v>4.2007272727272726E-3</v>
      </c>
      <c r="AH135" s="4">
        <v>2.7410228252410889</v>
      </c>
      <c r="AI135">
        <v>20.63787804878049</v>
      </c>
      <c r="AJ135">
        <f t="shared" si="17"/>
        <v>1.3868654048780491</v>
      </c>
    </row>
    <row r="136" spans="3:36">
      <c r="C136">
        <v>2001</v>
      </c>
      <c r="D136">
        <v>502</v>
      </c>
      <c r="E136">
        <v>2</v>
      </c>
      <c r="F136">
        <v>7</v>
      </c>
      <c r="G136">
        <v>55</v>
      </c>
      <c r="H136">
        <v>0.10492</v>
      </c>
      <c r="I136">
        <v>564.74158829268299</v>
      </c>
      <c r="J136">
        <v>1.9076363636363635E-3</v>
      </c>
      <c r="W136">
        <v>564.74158829268299</v>
      </c>
      <c r="X136">
        <v>1.9076363636363635E-3</v>
      </c>
      <c r="Z136">
        <v>2001</v>
      </c>
      <c r="AA136">
        <v>502</v>
      </c>
      <c r="AB136">
        <v>2</v>
      </c>
      <c r="AC136">
        <v>7</v>
      </c>
      <c r="AD136">
        <v>55</v>
      </c>
      <c r="AE136">
        <v>0.10492</v>
      </c>
      <c r="AF136">
        <f t="shared" si="16"/>
        <v>564.74158829268299</v>
      </c>
      <c r="AG136">
        <f t="shared" si="15"/>
        <v>1.9076363636363635E-3</v>
      </c>
      <c r="AH136" s="4">
        <v>2.506397008895874</v>
      </c>
      <c r="AI136">
        <v>8.4038926829268288</v>
      </c>
      <c r="AJ136">
        <f t="shared" si="17"/>
        <v>0.56474158829268295</v>
      </c>
    </row>
    <row r="137" spans="3:36">
      <c r="C137">
        <v>2001</v>
      </c>
      <c r="D137">
        <v>502</v>
      </c>
      <c r="E137">
        <v>2</v>
      </c>
      <c r="F137">
        <v>8</v>
      </c>
      <c r="G137" t="s">
        <v>17</v>
      </c>
      <c r="I137">
        <v>1527.0512593170733</v>
      </c>
      <c r="J137" t="s">
        <v>17</v>
      </c>
      <c r="W137">
        <v>1527.0512593170733</v>
      </c>
      <c r="Z137">
        <v>2001</v>
      </c>
      <c r="AA137">
        <v>502</v>
      </c>
      <c r="AB137">
        <v>2</v>
      </c>
      <c r="AC137">
        <v>8</v>
      </c>
      <c r="AD137" t="s">
        <v>17</v>
      </c>
      <c r="AE137" t="s">
        <v>17</v>
      </c>
      <c r="AF137">
        <f t="shared" si="16"/>
        <v>1527.0512593170733</v>
      </c>
      <c r="AG137" t="s">
        <v>17</v>
      </c>
      <c r="AH137">
        <v>2.5476338863372803</v>
      </c>
      <c r="AI137">
        <v>22.72397707317073</v>
      </c>
      <c r="AJ137">
        <f t="shared" si="17"/>
        <v>1.5270512593170733</v>
      </c>
    </row>
    <row r="138" spans="3:36">
      <c r="C138">
        <v>2001</v>
      </c>
      <c r="D138">
        <v>502</v>
      </c>
      <c r="E138">
        <v>2</v>
      </c>
      <c r="F138">
        <v>9</v>
      </c>
      <c r="G138" t="s">
        <v>17</v>
      </c>
      <c r="I138">
        <v>1238.3083808780489</v>
      </c>
      <c r="J138" t="s">
        <v>17</v>
      </c>
      <c r="W138">
        <v>1238.3083808780489</v>
      </c>
      <c r="Z138">
        <v>2001</v>
      </c>
      <c r="AA138">
        <v>502</v>
      </c>
      <c r="AB138">
        <v>2</v>
      </c>
      <c r="AC138">
        <v>9</v>
      </c>
      <c r="AD138" t="s">
        <v>17</v>
      </c>
      <c r="AE138" t="s">
        <v>17</v>
      </c>
      <c r="AF138">
        <f t="shared" si="16"/>
        <v>1238.3083808780489</v>
      </c>
      <c r="AG138" t="s">
        <v>17</v>
      </c>
      <c r="AH138">
        <v>2.4127006530761719</v>
      </c>
      <c r="AI138">
        <v>18.427208048780486</v>
      </c>
      <c r="AJ138">
        <f t="shared" si="17"/>
        <v>1.2383083808780488</v>
      </c>
    </row>
    <row r="139" spans="3:36">
      <c r="C139">
        <v>2001</v>
      </c>
      <c r="D139">
        <v>502</v>
      </c>
      <c r="E139">
        <v>2</v>
      </c>
      <c r="F139">
        <v>10</v>
      </c>
      <c r="G139" t="s">
        <v>17</v>
      </c>
      <c r="I139">
        <v>1956.8823570731709</v>
      </c>
      <c r="J139" t="s">
        <v>17</v>
      </c>
      <c r="W139">
        <v>1956.8823570731709</v>
      </c>
      <c r="Z139">
        <v>2001</v>
      </c>
      <c r="AA139">
        <v>502</v>
      </c>
      <c r="AB139">
        <v>2</v>
      </c>
      <c r="AC139">
        <v>10</v>
      </c>
      <c r="AD139" t="s">
        <v>17</v>
      </c>
      <c r="AE139" t="s">
        <v>17</v>
      </c>
      <c r="AF139">
        <f t="shared" si="16"/>
        <v>1956.8823570731709</v>
      </c>
      <c r="AG139" t="s">
        <v>17</v>
      </c>
      <c r="AH139">
        <v>2.2262308597564697</v>
      </c>
      <c r="AI139">
        <v>29.120273170731707</v>
      </c>
      <c r="AJ139">
        <f t="shared" si="17"/>
        <v>1.9568823570731708</v>
      </c>
    </row>
    <row r="140" spans="3:36">
      <c r="C140">
        <v>2001</v>
      </c>
      <c r="D140">
        <v>502</v>
      </c>
      <c r="E140">
        <v>2</v>
      </c>
      <c r="F140">
        <v>11</v>
      </c>
      <c r="G140" t="s">
        <v>17</v>
      </c>
      <c r="I140">
        <v>2196.1339925853658</v>
      </c>
      <c r="J140" t="s">
        <v>17</v>
      </c>
      <c r="W140">
        <v>2196.1339925853658</v>
      </c>
      <c r="Z140">
        <v>2001</v>
      </c>
      <c r="AA140">
        <v>502</v>
      </c>
      <c r="AB140">
        <v>2</v>
      </c>
      <c r="AC140">
        <v>11</v>
      </c>
      <c r="AD140" t="s">
        <v>17</v>
      </c>
      <c r="AE140" t="s">
        <v>17</v>
      </c>
      <c r="AF140">
        <f t="shared" si="16"/>
        <v>2196.1339925853658</v>
      </c>
      <c r="AG140" t="s">
        <v>17</v>
      </c>
      <c r="AH140">
        <v>2.1784656047821045</v>
      </c>
      <c r="AI140">
        <v>32.68056536585366</v>
      </c>
      <c r="AJ140">
        <f t="shared" si="17"/>
        <v>2.196133992585366</v>
      </c>
    </row>
    <row r="141" spans="3:36">
      <c r="C141">
        <v>2001</v>
      </c>
      <c r="D141">
        <v>502</v>
      </c>
      <c r="E141">
        <v>2</v>
      </c>
      <c r="F141">
        <v>12</v>
      </c>
      <c r="G141" t="s">
        <v>17</v>
      </c>
      <c r="I141">
        <v>1061.6392202926829</v>
      </c>
      <c r="J141" t="s">
        <v>17</v>
      </c>
      <c r="W141">
        <v>1061.6392202926829</v>
      </c>
      <c r="Z141">
        <v>2001</v>
      </c>
      <c r="AA141">
        <v>502</v>
      </c>
      <c r="AB141">
        <v>2</v>
      </c>
      <c r="AC141">
        <v>12</v>
      </c>
      <c r="AD141" t="s">
        <v>17</v>
      </c>
      <c r="AE141" t="s">
        <v>17</v>
      </c>
      <c r="AF141">
        <f t="shared" si="16"/>
        <v>1061.6392202926829</v>
      </c>
      <c r="AG141" t="s">
        <v>17</v>
      </c>
      <c r="AH141">
        <v>2.3331050872802734</v>
      </c>
      <c r="AI141">
        <v>15.798202682926826</v>
      </c>
      <c r="AJ141">
        <f t="shared" si="17"/>
        <v>1.061639220292683</v>
      </c>
    </row>
    <row r="142" spans="3:36">
      <c r="C142">
        <v>2001</v>
      </c>
      <c r="D142">
        <v>502</v>
      </c>
      <c r="E142">
        <v>2</v>
      </c>
      <c r="F142">
        <v>13</v>
      </c>
      <c r="G142" t="s">
        <v>17</v>
      </c>
      <c r="I142">
        <v>1757.3208936585365</v>
      </c>
      <c r="J142" t="s">
        <v>17</v>
      </c>
      <c r="W142">
        <v>1757.3208936585365</v>
      </c>
      <c r="Z142">
        <v>2001</v>
      </c>
      <c r="AA142">
        <v>502</v>
      </c>
      <c r="AB142">
        <v>2</v>
      </c>
      <c r="AC142">
        <v>13</v>
      </c>
      <c r="AD142" t="s">
        <v>17</v>
      </c>
      <c r="AE142" t="s">
        <v>17</v>
      </c>
      <c r="AF142">
        <f t="shared" si="16"/>
        <v>1757.3208936585365</v>
      </c>
      <c r="AG142" t="s">
        <v>17</v>
      </c>
      <c r="AH142">
        <v>2.5702559947967529</v>
      </c>
      <c r="AI142">
        <v>26.150608536585363</v>
      </c>
      <c r="AJ142">
        <f t="shared" si="17"/>
        <v>1.7573208936585365</v>
      </c>
    </row>
    <row r="143" spans="3:36">
      <c r="C143">
        <v>2001</v>
      </c>
      <c r="D143">
        <v>502</v>
      </c>
      <c r="E143">
        <v>2</v>
      </c>
      <c r="F143">
        <v>14</v>
      </c>
      <c r="G143" t="s">
        <v>17</v>
      </c>
      <c r="I143">
        <v>1749.1996097560975</v>
      </c>
      <c r="J143" t="s">
        <v>17</v>
      </c>
      <c r="W143">
        <v>1749.1996097560975</v>
      </c>
      <c r="Z143">
        <v>2001</v>
      </c>
      <c r="AA143">
        <v>502</v>
      </c>
      <c r="AB143">
        <v>2</v>
      </c>
      <c r="AC143">
        <v>14</v>
      </c>
      <c r="AD143" t="s">
        <v>17</v>
      </c>
      <c r="AE143" t="s">
        <v>17</v>
      </c>
      <c r="AF143">
        <f t="shared" si="16"/>
        <v>1749.1996097560975</v>
      </c>
      <c r="AG143" t="s">
        <v>17</v>
      </c>
      <c r="AH143">
        <v>2.3002283573150635</v>
      </c>
      <c r="AI143">
        <v>26.02975609756097</v>
      </c>
      <c r="AJ143">
        <f t="shared" si="17"/>
        <v>1.7491996097560976</v>
      </c>
    </row>
    <row r="144" spans="3:36">
      <c r="C144">
        <v>2001</v>
      </c>
      <c r="D144">
        <v>502</v>
      </c>
      <c r="E144">
        <v>3</v>
      </c>
      <c r="F144">
        <v>1</v>
      </c>
      <c r="G144">
        <v>55</v>
      </c>
      <c r="H144">
        <v>0.19403999999999999</v>
      </c>
      <c r="I144">
        <v>1092.000327804878</v>
      </c>
      <c r="J144">
        <v>3.5279999999999999E-3</v>
      </c>
      <c r="W144">
        <v>1092.000327804878</v>
      </c>
      <c r="X144">
        <v>3.5279999999999999E-3</v>
      </c>
      <c r="Z144">
        <v>2001</v>
      </c>
      <c r="AA144">
        <v>502</v>
      </c>
      <c r="AB144">
        <v>3</v>
      </c>
      <c r="AC144">
        <v>1</v>
      </c>
      <c r="AD144">
        <v>55</v>
      </c>
      <c r="AE144">
        <v>0.19403999999999999</v>
      </c>
      <c r="AF144">
        <f t="shared" si="16"/>
        <v>1092.000327804878</v>
      </c>
      <c r="AG144">
        <f t="shared" ref="AG144:AG150" si="18">AE144/AD144</f>
        <v>3.5279999999999999E-3</v>
      </c>
      <c r="AH144">
        <v>2.5285003185272217</v>
      </c>
      <c r="AI144">
        <v>16.250004878048777</v>
      </c>
      <c r="AJ144">
        <f t="shared" si="17"/>
        <v>1.092000327804878</v>
      </c>
    </row>
    <row r="145" spans="3:36">
      <c r="C145">
        <v>2001</v>
      </c>
      <c r="D145">
        <v>502</v>
      </c>
      <c r="E145">
        <v>3</v>
      </c>
      <c r="F145">
        <v>2</v>
      </c>
      <c r="G145">
        <v>55</v>
      </c>
      <c r="H145">
        <v>0.38422000000000001</v>
      </c>
      <c r="I145">
        <v>1929.2005791219513</v>
      </c>
      <c r="J145">
        <v>6.9858181818181816E-3</v>
      </c>
      <c r="W145">
        <v>1929.2005791219513</v>
      </c>
      <c r="X145">
        <v>6.9858181818181816E-3</v>
      </c>
      <c r="Z145">
        <v>2001</v>
      </c>
      <c r="AA145">
        <v>502</v>
      </c>
      <c r="AB145">
        <v>3</v>
      </c>
      <c r="AC145">
        <v>2</v>
      </c>
      <c r="AD145">
        <v>55</v>
      </c>
      <c r="AE145">
        <v>0.38422000000000001</v>
      </c>
      <c r="AF145">
        <f t="shared" si="16"/>
        <v>1929.2005791219513</v>
      </c>
      <c r="AG145">
        <f t="shared" si="18"/>
        <v>6.9858181818181816E-3</v>
      </c>
      <c r="AH145">
        <v>1.8582679033279419</v>
      </c>
      <c r="AI145">
        <v>28.708341951219509</v>
      </c>
      <c r="AJ145">
        <f t="shared" si="17"/>
        <v>1.9292005791219513</v>
      </c>
    </row>
    <row r="146" spans="3:36">
      <c r="C146">
        <v>2001</v>
      </c>
      <c r="D146">
        <v>502</v>
      </c>
      <c r="E146">
        <v>3</v>
      </c>
      <c r="F146">
        <v>3</v>
      </c>
      <c r="G146">
        <v>55</v>
      </c>
      <c r="H146">
        <v>0.19603000000000001</v>
      </c>
      <c r="I146">
        <v>1019.2003059512193</v>
      </c>
      <c r="J146">
        <v>3.5641818181818183E-3</v>
      </c>
      <c r="W146">
        <v>1019.2003059512193</v>
      </c>
      <c r="X146">
        <v>3.5641818181818183E-3</v>
      </c>
      <c r="Z146">
        <v>2001</v>
      </c>
      <c r="AA146">
        <v>502</v>
      </c>
      <c r="AB146">
        <v>3</v>
      </c>
      <c r="AC146">
        <v>3</v>
      </c>
      <c r="AD146">
        <v>55</v>
      </c>
      <c r="AE146">
        <v>0.19603000000000001</v>
      </c>
      <c r="AF146">
        <f t="shared" si="16"/>
        <v>1019.2003059512193</v>
      </c>
      <c r="AG146">
        <f t="shared" si="18"/>
        <v>3.5641818181818183E-3</v>
      </c>
      <c r="AH146" s="4">
        <v>2.7043232917785645</v>
      </c>
      <c r="AI146">
        <v>15.166671219512192</v>
      </c>
      <c r="AJ146">
        <f t="shared" si="17"/>
        <v>1.0192003059512194</v>
      </c>
    </row>
    <row r="147" spans="3:36">
      <c r="C147">
        <v>2001</v>
      </c>
      <c r="D147">
        <v>502</v>
      </c>
      <c r="E147">
        <v>3</v>
      </c>
      <c r="F147">
        <v>4</v>
      </c>
      <c r="G147">
        <v>55</v>
      </c>
      <c r="H147">
        <v>0.27284000000000003</v>
      </c>
      <c r="I147">
        <v>1448.0873912195127</v>
      </c>
      <c r="J147">
        <v>4.9607272727272729E-3</v>
      </c>
      <c r="W147">
        <v>1448.0873912195127</v>
      </c>
      <c r="X147">
        <v>4.9607272727272729E-3</v>
      </c>
      <c r="Z147">
        <v>2001</v>
      </c>
      <c r="AA147">
        <v>502</v>
      </c>
      <c r="AB147">
        <v>3</v>
      </c>
      <c r="AC147">
        <v>4</v>
      </c>
      <c r="AD147">
        <v>55</v>
      </c>
      <c r="AE147">
        <v>0.27284000000000003</v>
      </c>
      <c r="AF147">
        <f t="shared" si="16"/>
        <v>1448.0873912195127</v>
      </c>
      <c r="AG147">
        <f t="shared" si="18"/>
        <v>4.9607272727272729E-3</v>
      </c>
      <c r="AH147" s="4">
        <v>2.4195446968078613</v>
      </c>
      <c r="AI147">
        <v>21.548919512195127</v>
      </c>
      <c r="AJ147">
        <f t="shared" si="17"/>
        <v>1.4480873912195127</v>
      </c>
    </row>
    <row r="148" spans="3:36">
      <c r="C148">
        <v>2001</v>
      </c>
      <c r="D148">
        <v>502</v>
      </c>
      <c r="E148">
        <v>3</v>
      </c>
      <c r="F148">
        <v>5</v>
      </c>
      <c r="G148">
        <v>55</v>
      </c>
      <c r="H148">
        <v>0.37007000000000001</v>
      </c>
      <c r="I148">
        <v>2124.6528117073176</v>
      </c>
      <c r="J148">
        <v>6.7285454545454549E-3</v>
      </c>
      <c r="W148">
        <v>2124.6528117073176</v>
      </c>
      <c r="X148">
        <v>6.7285454545454549E-3</v>
      </c>
      <c r="Z148">
        <v>2001</v>
      </c>
      <c r="AA148">
        <v>502</v>
      </c>
      <c r="AB148">
        <v>3</v>
      </c>
      <c r="AC148">
        <v>5</v>
      </c>
      <c r="AD148">
        <v>55</v>
      </c>
      <c r="AE148">
        <v>0.37007000000000001</v>
      </c>
      <c r="AF148">
        <f t="shared" si="16"/>
        <v>2124.6528117073176</v>
      </c>
      <c r="AG148">
        <f t="shared" si="18"/>
        <v>6.7285454545454549E-3</v>
      </c>
      <c r="AH148" s="4">
        <v>2.4616053104400635</v>
      </c>
      <c r="AI148">
        <v>31.616857317073176</v>
      </c>
      <c r="AJ148">
        <f t="shared" si="17"/>
        <v>2.1246528117073176</v>
      </c>
    </row>
    <row r="149" spans="3:36">
      <c r="C149">
        <v>2001</v>
      </c>
      <c r="D149">
        <v>502</v>
      </c>
      <c r="E149">
        <v>3</v>
      </c>
      <c r="F149">
        <v>6</v>
      </c>
      <c r="G149">
        <v>55</v>
      </c>
      <c r="H149">
        <v>0.29607</v>
      </c>
      <c r="I149">
        <v>1775.3959562926832</v>
      </c>
      <c r="J149">
        <v>5.3830909090909094E-3</v>
      </c>
      <c r="W149">
        <v>1775.3959562926832</v>
      </c>
      <c r="X149">
        <v>5.3830909090909094E-3</v>
      </c>
      <c r="Z149">
        <v>2001</v>
      </c>
      <c r="AA149">
        <v>502</v>
      </c>
      <c r="AB149">
        <v>3</v>
      </c>
      <c r="AC149">
        <v>6</v>
      </c>
      <c r="AD149">
        <v>55</v>
      </c>
      <c r="AE149">
        <v>0.29607</v>
      </c>
      <c r="AF149">
        <f t="shared" si="16"/>
        <v>1775.3959562926832</v>
      </c>
      <c r="AG149">
        <f t="shared" si="18"/>
        <v>5.3830909090909094E-3</v>
      </c>
      <c r="AH149" s="4">
        <v>2.7018177509307861</v>
      </c>
      <c r="AI149">
        <v>26.41958268292683</v>
      </c>
      <c r="AJ149">
        <f t="shared" si="17"/>
        <v>1.7753959562926831</v>
      </c>
    </row>
    <row r="150" spans="3:36">
      <c r="C150">
        <v>2001</v>
      </c>
      <c r="D150">
        <v>502</v>
      </c>
      <c r="E150">
        <v>3</v>
      </c>
      <c r="F150">
        <v>7</v>
      </c>
      <c r="G150">
        <v>55</v>
      </c>
      <c r="H150">
        <v>0.32894000000000001</v>
      </c>
      <c r="I150">
        <v>1366.8329045853661</v>
      </c>
      <c r="J150">
        <v>5.980727272727273E-3</v>
      </c>
      <c r="W150">
        <v>1366.8329045853661</v>
      </c>
      <c r="X150">
        <v>5.980727272727273E-3</v>
      </c>
      <c r="Z150">
        <v>2001</v>
      </c>
      <c r="AA150">
        <v>502</v>
      </c>
      <c r="AB150">
        <v>3</v>
      </c>
      <c r="AC150">
        <v>7</v>
      </c>
      <c r="AD150">
        <v>55</v>
      </c>
      <c r="AE150">
        <v>0.32894000000000001</v>
      </c>
      <c r="AF150">
        <f t="shared" si="16"/>
        <v>1366.8329045853661</v>
      </c>
      <c r="AG150">
        <f t="shared" si="18"/>
        <v>5.980727272727273E-3</v>
      </c>
      <c r="AH150" s="4">
        <v>2.7302510738372803</v>
      </c>
      <c r="AI150">
        <v>20.339775365853662</v>
      </c>
      <c r="AJ150">
        <f t="shared" si="17"/>
        <v>1.3668329045853662</v>
      </c>
    </row>
    <row r="151" spans="3:36">
      <c r="C151">
        <v>2001</v>
      </c>
      <c r="D151">
        <v>502</v>
      </c>
      <c r="E151">
        <v>3</v>
      </c>
      <c r="F151">
        <v>8</v>
      </c>
      <c r="G151" t="s">
        <v>17</v>
      </c>
      <c r="I151">
        <v>1574.2796487804876</v>
      </c>
      <c r="J151" t="s">
        <v>17</v>
      </c>
      <c r="W151">
        <v>1574.2796487804876</v>
      </c>
      <c r="Z151">
        <v>2001</v>
      </c>
      <c r="AA151">
        <v>502</v>
      </c>
      <c r="AB151">
        <v>3</v>
      </c>
      <c r="AC151">
        <v>8</v>
      </c>
      <c r="AD151" t="s">
        <v>17</v>
      </c>
      <c r="AE151" t="s">
        <v>17</v>
      </c>
      <c r="AF151">
        <f t="shared" si="16"/>
        <v>1574.2796487804876</v>
      </c>
      <c r="AG151" t="s">
        <v>17</v>
      </c>
      <c r="AH151">
        <v>2.2809088230133057</v>
      </c>
      <c r="AI151">
        <v>23.426780487804873</v>
      </c>
      <c r="AJ151">
        <f t="shared" si="17"/>
        <v>1.5742796487804875</v>
      </c>
    </row>
    <row r="152" spans="3:36">
      <c r="C152">
        <v>2001</v>
      </c>
      <c r="D152">
        <v>502</v>
      </c>
      <c r="E152">
        <v>3</v>
      </c>
      <c r="F152">
        <v>9</v>
      </c>
      <c r="G152" t="s">
        <v>17</v>
      </c>
      <c r="I152">
        <v>1944.6518423414634</v>
      </c>
      <c r="J152" t="s">
        <v>17</v>
      </c>
      <c r="W152">
        <v>1944.6518423414634</v>
      </c>
      <c r="Z152">
        <v>2001</v>
      </c>
      <c r="AA152">
        <v>502</v>
      </c>
      <c r="AB152">
        <v>3</v>
      </c>
      <c r="AC152">
        <v>9</v>
      </c>
      <c r="AD152" t="s">
        <v>17</v>
      </c>
      <c r="AE152" t="s">
        <v>17</v>
      </c>
      <c r="AF152">
        <f t="shared" si="16"/>
        <v>1944.6518423414634</v>
      </c>
      <c r="AG152" t="s">
        <v>17</v>
      </c>
      <c r="AH152">
        <v>2.4612185955047607</v>
      </c>
      <c r="AI152">
        <v>28.938271463414633</v>
      </c>
      <c r="AJ152">
        <f t="shared" si="17"/>
        <v>1.9446518423414634</v>
      </c>
    </row>
    <row r="153" spans="3:36">
      <c r="C153">
        <v>2001</v>
      </c>
      <c r="D153">
        <v>502</v>
      </c>
      <c r="E153">
        <v>3</v>
      </c>
      <c r="F153">
        <v>10</v>
      </c>
      <c r="G153" t="s">
        <v>17</v>
      </c>
      <c r="I153">
        <v>2022.6161678048782</v>
      </c>
      <c r="J153" t="s">
        <v>17</v>
      </c>
      <c r="W153">
        <v>2022.6161678048782</v>
      </c>
      <c r="Z153">
        <v>2001</v>
      </c>
      <c r="AA153">
        <v>502</v>
      </c>
      <c r="AB153">
        <v>3</v>
      </c>
      <c r="AC153">
        <v>10</v>
      </c>
      <c r="AD153" t="s">
        <v>17</v>
      </c>
      <c r="AE153" t="s">
        <v>17</v>
      </c>
      <c r="AF153">
        <f t="shared" si="16"/>
        <v>2022.6161678048782</v>
      </c>
      <c r="AG153" t="s">
        <v>17</v>
      </c>
      <c r="AH153">
        <v>2.4558348655700684</v>
      </c>
      <c r="AI153">
        <v>30.098454878048777</v>
      </c>
      <c r="AJ153">
        <f t="shared" si="17"/>
        <v>2.0226161678048782</v>
      </c>
    </row>
    <row r="154" spans="3:36">
      <c r="C154">
        <v>2001</v>
      </c>
      <c r="D154">
        <v>502</v>
      </c>
      <c r="E154">
        <v>3</v>
      </c>
      <c r="F154">
        <v>11</v>
      </c>
      <c r="G154" t="s">
        <v>17</v>
      </c>
      <c r="I154">
        <v>1832.133883317073</v>
      </c>
      <c r="J154" t="s">
        <v>17</v>
      </c>
      <c r="W154">
        <v>1832.133883317073</v>
      </c>
      <c r="Z154">
        <v>2001</v>
      </c>
      <c r="AA154">
        <v>502</v>
      </c>
      <c r="AB154">
        <v>3</v>
      </c>
      <c r="AC154">
        <v>11</v>
      </c>
      <c r="AD154" t="s">
        <v>17</v>
      </c>
      <c r="AE154" t="s">
        <v>17</v>
      </c>
      <c r="AF154">
        <f t="shared" si="16"/>
        <v>1832.133883317073</v>
      </c>
      <c r="AG154" t="s">
        <v>17</v>
      </c>
      <c r="AH154">
        <v>2.6301701068878174</v>
      </c>
      <c r="AI154">
        <v>27.263897073170725</v>
      </c>
      <c r="AJ154">
        <f t="shared" si="17"/>
        <v>1.8321338833170731</v>
      </c>
    </row>
    <row r="155" spans="3:36">
      <c r="C155">
        <v>2001</v>
      </c>
      <c r="D155">
        <v>502</v>
      </c>
      <c r="E155">
        <v>3</v>
      </c>
      <c r="F155">
        <v>12</v>
      </c>
      <c r="G155" t="s">
        <v>17</v>
      </c>
      <c r="I155">
        <v>2339.054706731707</v>
      </c>
      <c r="J155" t="s">
        <v>17</v>
      </c>
      <c r="W155">
        <v>2339.054706731707</v>
      </c>
      <c r="Z155">
        <v>2001</v>
      </c>
      <c r="AA155">
        <v>502</v>
      </c>
      <c r="AB155">
        <v>3</v>
      </c>
      <c r="AC155">
        <v>12</v>
      </c>
      <c r="AD155" t="s">
        <v>17</v>
      </c>
      <c r="AE155" t="s">
        <v>17</v>
      </c>
      <c r="AF155">
        <f t="shared" si="16"/>
        <v>2339.054706731707</v>
      </c>
      <c r="AG155" t="s">
        <v>17</v>
      </c>
      <c r="AH155">
        <v>2.0152280330657959</v>
      </c>
      <c r="AI155">
        <v>34.807361707317071</v>
      </c>
      <c r="AJ155">
        <f t="shared" si="17"/>
        <v>2.3390547067317069</v>
      </c>
    </row>
    <row r="156" spans="3:36">
      <c r="C156">
        <v>2001</v>
      </c>
      <c r="D156">
        <v>502</v>
      </c>
      <c r="E156">
        <v>3</v>
      </c>
      <c r="F156">
        <v>13</v>
      </c>
      <c r="G156" t="s">
        <v>17</v>
      </c>
      <c r="I156">
        <v>1998.9742079999999</v>
      </c>
      <c r="J156" t="s">
        <v>17</v>
      </c>
      <c r="W156">
        <v>1998.9742079999999</v>
      </c>
      <c r="Z156">
        <v>2001</v>
      </c>
      <c r="AA156">
        <v>502</v>
      </c>
      <c r="AB156">
        <v>3</v>
      </c>
      <c r="AC156">
        <v>13</v>
      </c>
      <c r="AD156" t="s">
        <v>17</v>
      </c>
      <c r="AE156" t="s">
        <v>17</v>
      </c>
      <c r="AF156">
        <f t="shared" si="16"/>
        <v>1998.9742079999999</v>
      </c>
      <c r="AG156" t="s">
        <v>17</v>
      </c>
      <c r="AH156">
        <v>2.5533089637756348</v>
      </c>
      <c r="AI156">
        <v>29.746639999999996</v>
      </c>
      <c r="AJ156">
        <f t="shared" si="17"/>
        <v>1.9989742079999999</v>
      </c>
    </row>
    <row r="157" spans="3:36">
      <c r="C157">
        <v>2001</v>
      </c>
      <c r="D157">
        <v>502</v>
      </c>
      <c r="E157">
        <v>3</v>
      </c>
      <c r="F157">
        <v>14</v>
      </c>
      <c r="G157" t="s">
        <v>17</v>
      </c>
      <c r="I157">
        <v>1894.0361139512195</v>
      </c>
      <c r="J157" t="s">
        <v>17</v>
      </c>
      <c r="W157">
        <v>1894.0361139512195</v>
      </c>
      <c r="Z157">
        <v>2001</v>
      </c>
      <c r="AA157">
        <v>502</v>
      </c>
      <c r="AB157">
        <v>3</v>
      </c>
      <c r="AC157">
        <v>14</v>
      </c>
      <c r="AD157" t="s">
        <v>17</v>
      </c>
      <c r="AE157" t="s">
        <v>17</v>
      </c>
      <c r="AF157">
        <f t="shared" si="16"/>
        <v>1894.0361139512195</v>
      </c>
      <c r="AG157" t="s">
        <v>17</v>
      </c>
      <c r="AH157">
        <v>2.283851146697998</v>
      </c>
      <c r="AI157">
        <v>28.185061219512193</v>
      </c>
      <c r="AJ157">
        <f t="shared" si="17"/>
        <v>1.8940361139512194</v>
      </c>
    </row>
    <row r="158" spans="3:36">
      <c r="C158">
        <v>2001</v>
      </c>
      <c r="D158">
        <v>502</v>
      </c>
      <c r="E158">
        <v>4</v>
      </c>
      <c r="F158">
        <v>1</v>
      </c>
      <c r="G158">
        <v>55</v>
      </c>
      <c r="H158">
        <v>0.22944999999999999</v>
      </c>
      <c r="I158">
        <v>1319.2990993170736</v>
      </c>
      <c r="J158">
        <v>4.1718181818181819E-3</v>
      </c>
      <c r="W158">
        <v>1319.2990993170736</v>
      </c>
      <c r="X158">
        <v>4.1718181818181819E-3</v>
      </c>
      <c r="Z158">
        <v>2001</v>
      </c>
      <c r="AA158">
        <v>502</v>
      </c>
      <c r="AB158">
        <v>4</v>
      </c>
      <c r="AC158">
        <v>1</v>
      </c>
      <c r="AD158">
        <v>55</v>
      </c>
      <c r="AE158">
        <v>0.22944999999999999</v>
      </c>
      <c r="AF158">
        <f t="shared" si="16"/>
        <v>1319.2990993170736</v>
      </c>
      <c r="AG158">
        <f t="shared" ref="AG158:AG164" si="19">AE158/AD158</f>
        <v>4.1718181818181819E-3</v>
      </c>
      <c r="AH158">
        <v>2.2555255889892578</v>
      </c>
      <c r="AI158">
        <v>19.632427073170735</v>
      </c>
      <c r="AJ158">
        <f t="shared" si="17"/>
        <v>1.3192990993170737</v>
      </c>
    </row>
    <row r="159" spans="3:36">
      <c r="C159">
        <v>2001</v>
      </c>
      <c r="D159">
        <v>502</v>
      </c>
      <c r="E159">
        <v>4</v>
      </c>
      <c r="F159">
        <v>2</v>
      </c>
      <c r="G159">
        <v>55</v>
      </c>
      <c r="H159">
        <v>0.29524</v>
      </c>
      <c r="I159">
        <v>1995.128745365854</v>
      </c>
      <c r="J159">
        <v>5.3680000000000004E-3</v>
      </c>
      <c r="W159">
        <v>1995.128745365854</v>
      </c>
      <c r="X159">
        <v>5.3680000000000004E-3</v>
      </c>
      <c r="Z159">
        <v>2001</v>
      </c>
      <c r="AA159">
        <v>502</v>
      </c>
      <c r="AB159">
        <v>4</v>
      </c>
      <c r="AC159">
        <v>2</v>
      </c>
      <c r="AD159">
        <v>55</v>
      </c>
      <c r="AE159">
        <v>0.29524</v>
      </c>
      <c r="AF159">
        <f t="shared" si="16"/>
        <v>1995.128745365854</v>
      </c>
      <c r="AG159">
        <f t="shared" si="19"/>
        <v>5.3680000000000004E-3</v>
      </c>
      <c r="AH159">
        <v>2.0128376483917236</v>
      </c>
      <c r="AI159">
        <v>29.689415853658538</v>
      </c>
      <c r="AJ159">
        <f t="shared" si="17"/>
        <v>1.9951287453658539</v>
      </c>
    </row>
    <row r="160" spans="3:36">
      <c r="C160">
        <v>2001</v>
      </c>
      <c r="D160">
        <v>502</v>
      </c>
      <c r="E160">
        <v>4</v>
      </c>
      <c r="F160">
        <v>3</v>
      </c>
      <c r="G160">
        <v>55</v>
      </c>
      <c r="H160">
        <v>0.23227</v>
      </c>
      <c r="J160">
        <v>4.223090909090909E-3</v>
      </c>
      <c r="X160">
        <v>4.223090909090909E-3</v>
      </c>
      <c r="Z160">
        <v>2001</v>
      </c>
      <c r="AA160">
        <v>502</v>
      </c>
      <c r="AB160">
        <v>4</v>
      </c>
      <c r="AC160">
        <v>3</v>
      </c>
      <c r="AD160">
        <v>55</v>
      </c>
      <c r="AE160">
        <v>0.23227</v>
      </c>
      <c r="AF160" t="e">
        <f t="shared" si="16"/>
        <v>#VALUE!</v>
      </c>
      <c r="AG160">
        <f t="shared" si="19"/>
        <v>4.223090909090909E-3</v>
      </c>
      <c r="AH160" s="4">
        <v>2.4653749465942383</v>
      </c>
      <c r="AI160" s="129" t="s">
        <v>17</v>
      </c>
      <c r="AJ160" s="129" t="s">
        <v>337</v>
      </c>
    </row>
    <row r="161" spans="3:36">
      <c r="C161">
        <v>2001</v>
      </c>
      <c r="D161">
        <v>502</v>
      </c>
      <c r="E161">
        <v>4</v>
      </c>
      <c r="F161">
        <v>4</v>
      </c>
      <c r="G161">
        <v>55</v>
      </c>
      <c r="H161">
        <v>0.25584000000000001</v>
      </c>
      <c r="I161">
        <v>1997.0861830243907</v>
      </c>
      <c r="J161">
        <v>4.6516363636363639E-3</v>
      </c>
      <c r="W161">
        <v>1997.0861830243907</v>
      </c>
      <c r="X161">
        <v>4.6516363636363639E-3</v>
      </c>
      <c r="Z161">
        <v>2001</v>
      </c>
      <c r="AA161">
        <v>502</v>
      </c>
      <c r="AB161">
        <v>4</v>
      </c>
      <c r="AC161">
        <v>4</v>
      </c>
      <c r="AD161">
        <v>55</v>
      </c>
      <c r="AE161">
        <v>0.25584000000000001</v>
      </c>
      <c r="AF161">
        <f t="shared" si="16"/>
        <v>1997.0861830243907</v>
      </c>
      <c r="AG161">
        <f t="shared" si="19"/>
        <v>4.6516363636363639E-3</v>
      </c>
      <c r="AH161" s="4">
        <v>2.4275298118591309</v>
      </c>
      <c r="AI161">
        <v>29.718544390243906</v>
      </c>
      <c r="AJ161">
        <f t="shared" si="17"/>
        <v>1.9970861830243907</v>
      </c>
    </row>
    <row r="162" spans="3:36">
      <c r="C162">
        <v>2001</v>
      </c>
      <c r="D162">
        <v>502</v>
      </c>
      <c r="E162">
        <v>4</v>
      </c>
      <c r="F162">
        <v>5</v>
      </c>
      <c r="G162">
        <v>55</v>
      </c>
      <c r="H162">
        <v>0.30593999999999999</v>
      </c>
      <c r="I162">
        <v>1740.1620784390248</v>
      </c>
      <c r="J162">
        <v>5.5625454545454546E-3</v>
      </c>
      <c r="W162">
        <v>1740.1620784390248</v>
      </c>
      <c r="X162">
        <v>5.5625454545454546E-3</v>
      </c>
      <c r="Z162">
        <v>2001</v>
      </c>
      <c r="AA162">
        <v>502</v>
      </c>
      <c r="AB162">
        <v>4</v>
      </c>
      <c r="AC162">
        <v>5</v>
      </c>
      <c r="AD162">
        <v>55</v>
      </c>
      <c r="AE162">
        <v>0.30593999999999999</v>
      </c>
      <c r="AF162">
        <f t="shared" si="16"/>
        <v>1740.1620784390248</v>
      </c>
      <c r="AG162">
        <f t="shared" si="19"/>
        <v>5.5625454545454546E-3</v>
      </c>
      <c r="AH162" s="4">
        <v>2.6154611110687256</v>
      </c>
      <c r="AI162">
        <v>25.895269024390245</v>
      </c>
      <c r="AJ162">
        <f t="shared" si="17"/>
        <v>1.7401620784390248</v>
      </c>
    </row>
    <row r="163" spans="3:36">
      <c r="C163">
        <v>2001</v>
      </c>
      <c r="D163">
        <v>502</v>
      </c>
      <c r="E163">
        <v>4</v>
      </c>
      <c r="F163">
        <v>6</v>
      </c>
      <c r="G163">
        <v>55</v>
      </c>
      <c r="H163">
        <v>0.19993</v>
      </c>
      <c r="I163">
        <v>1649.2453463414638</v>
      </c>
      <c r="J163">
        <v>3.635090909090909E-3</v>
      </c>
      <c r="W163">
        <v>1649.2453463414638</v>
      </c>
      <c r="X163">
        <v>3.635090909090909E-3</v>
      </c>
      <c r="Z163">
        <v>2001</v>
      </c>
      <c r="AA163">
        <v>502</v>
      </c>
      <c r="AB163">
        <v>4</v>
      </c>
      <c r="AC163">
        <v>6</v>
      </c>
      <c r="AD163">
        <v>55</v>
      </c>
      <c r="AE163">
        <v>0.19993</v>
      </c>
      <c r="AF163">
        <f t="shared" si="16"/>
        <v>1649.2453463414638</v>
      </c>
      <c r="AG163">
        <f t="shared" si="19"/>
        <v>3.635090909090909E-3</v>
      </c>
      <c r="AH163" s="4">
        <v>2.5392673015594482</v>
      </c>
      <c r="AI163">
        <v>24.542341463414637</v>
      </c>
      <c r="AJ163">
        <f t="shared" si="17"/>
        <v>1.6492453463414638</v>
      </c>
    </row>
    <row r="164" spans="3:36">
      <c r="C164">
        <v>2001</v>
      </c>
      <c r="D164">
        <v>502</v>
      </c>
      <c r="E164">
        <v>4</v>
      </c>
      <c r="F164">
        <v>7</v>
      </c>
      <c r="G164">
        <v>55</v>
      </c>
      <c r="H164">
        <v>0.29831999999999997</v>
      </c>
      <c r="I164">
        <v>1881.8888944390244</v>
      </c>
      <c r="J164">
        <v>5.4239999999999991E-3</v>
      </c>
      <c r="W164">
        <v>1881.8888944390244</v>
      </c>
      <c r="X164">
        <v>5.4239999999999991E-3</v>
      </c>
      <c r="Z164">
        <v>2001</v>
      </c>
      <c r="AA164">
        <v>502</v>
      </c>
      <c r="AB164">
        <v>4</v>
      </c>
      <c r="AC164">
        <v>7</v>
      </c>
      <c r="AD164">
        <v>55</v>
      </c>
      <c r="AE164">
        <v>0.29831999999999997</v>
      </c>
      <c r="AF164">
        <f t="shared" si="16"/>
        <v>1881.8888944390244</v>
      </c>
      <c r="AG164">
        <f t="shared" si="19"/>
        <v>5.4239999999999991E-3</v>
      </c>
      <c r="AH164" s="4">
        <v>2.6466310024261475</v>
      </c>
      <c r="AI164">
        <v>28.004299024390242</v>
      </c>
      <c r="AJ164">
        <f t="shared" si="17"/>
        <v>1.8818888944390244</v>
      </c>
    </row>
    <row r="165" spans="3:36">
      <c r="C165">
        <v>2001</v>
      </c>
      <c r="D165">
        <v>502</v>
      </c>
      <c r="E165">
        <v>4</v>
      </c>
      <c r="F165">
        <v>8</v>
      </c>
      <c r="G165" t="s">
        <v>17</v>
      </c>
      <c r="I165">
        <v>1560.3276995121951</v>
      </c>
      <c r="J165" t="s">
        <v>17</v>
      </c>
      <c r="W165">
        <v>1560.3276995121951</v>
      </c>
      <c r="Z165">
        <v>2001</v>
      </c>
      <c r="AA165">
        <v>502</v>
      </c>
      <c r="AB165">
        <v>4</v>
      </c>
      <c r="AC165">
        <v>8</v>
      </c>
      <c r="AD165" t="s">
        <v>17</v>
      </c>
      <c r="AE165" t="s">
        <v>17</v>
      </c>
      <c r="AF165">
        <f t="shared" si="16"/>
        <v>1560.3276995121951</v>
      </c>
      <c r="AG165" t="s">
        <v>17</v>
      </c>
      <c r="AH165">
        <v>2.3297531604766846</v>
      </c>
      <c r="AI165">
        <v>23.21916219512195</v>
      </c>
      <c r="AJ165">
        <f t="shared" si="17"/>
        <v>1.5603276995121951</v>
      </c>
    </row>
    <row r="166" spans="3:36">
      <c r="C166">
        <v>2001</v>
      </c>
      <c r="D166">
        <v>502</v>
      </c>
      <c r="E166">
        <v>4</v>
      </c>
      <c r="F166">
        <v>9</v>
      </c>
      <c r="G166" t="s">
        <v>17</v>
      </c>
      <c r="I166">
        <v>1651.1194887804879</v>
      </c>
      <c r="J166" t="s">
        <v>17</v>
      </c>
      <c r="W166">
        <v>1651.1194887804879</v>
      </c>
      <c r="Z166">
        <v>2001</v>
      </c>
      <c r="AA166">
        <v>502</v>
      </c>
      <c r="AB166">
        <v>4</v>
      </c>
      <c r="AC166">
        <v>9</v>
      </c>
      <c r="AD166" t="s">
        <v>17</v>
      </c>
      <c r="AE166" t="s">
        <v>17</v>
      </c>
      <c r="AF166">
        <f t="shared" si="16"/>
        <v>1651.1194887804879</v>
      </c>
      <c r="AG166" t="s">
        <v>17</v>
      </c>
      <c r="AH166">
        <v>2.316577672958374</v>
      </c>
      <c r="AI166">
        <v>24.570230487804874</v>
      </c>
      <c r="AJ166">
        <f t="shared" si="17"/>
        <v>1.6511194887804879</v>
      </c>
    </row>
    <row r="167" spans="3:36">
      <c r="C167">
        <v>2001</v>
      </c>
      <c r="D167">
        <v>502</v>
      </c>
      <c r="E167">
        <v>4</v>
      </c>
      <c r="F167">
        <v>10</v>
      </c>
      <c r="G167" t="s">
        <v>17</v>
      </c>
      <c r="I167">
        <v>2279.3181518048777</v>
      </c>
      <c r="J167" t="s">
        <v>17</v>
      </c>
      <c r="W167">
        <v>2279.3181518048777</v>
      </c>
      <c r="Z167">
        <v>2001</v>
      </c>
      <c r="AA167">
        <v>502</v>
      </c>
      <c r="AB167">
        <v>4</v>
      </c>
      <c r="AC167">
        <v>10</v>
      </c>
      <c r="AD167" t="s">
        <v>17</v>
      </c>
      <c r="AE167" t="s">
        <v>17</v>
      </c>
      <c r="AF167">
        <f t="shared" si="16"/>
        <v>2279.3181518048777</v>
      </c>
      <c r="AG167" t="s">
        <v>17</v>
      </c>
      <c r="AH167">
        <v>2.2817764282226563</v>
      </c>
      <c r="AI167">
        <v>33.918424878048775</v>
      </c>
      <c r="AJ167">
        <f t="shared" si="17"/>
        <v>2.279318151804878</v>
      </c>
    </row>
    <row r="168" spans="3:36">
      <c r="C168">
        <v>2001</v>
      </c>
      <c r="D168">
        <v>502</v>
      </c>
      <c r="E168">
        <v>4</v>
      </c>
      <c r="F168">
        <v>11</v>
      </c>
      <c r="G168" t="s">
        <v>17</v>
      </c>
      <c r="I168">
        <v>1970.7648936585363</v>
      </c>
      <c r="J168" t="s">
        <v>17</v>
      </c>
      <c r="W168">
        <v>1970.7648936585363</v>
      </c>
      <c r="Z168">
        <v>2001</v>
      </c>
      <c r="AA168">
        <v>502</v>
      </c>
      <c r="AB168">
        <v>4</v>
      </c>
      <c r="AC168">
        <v>11</v>
      </c>
      <c r="AD168" t="s">
        <v>17</v>
      </c>
      <c r="AE168" t="s">
        <v>17</v>
      </c>
      <c r="AF168">
        <f t="shared" si="16"/>
        <v>1970.7648936585363</v>
      </c>
      <c r="AG168" t="s">
        <v>17</v>
      </c>
      <c r="AH168">
        <v>2.2143385410308838</v>
      </c>
      <c r="AI168">
        <v>29.326858536585359</v>
      </c>
      <c r="AJ168">
        <f t="shared" si="17"/>
        <v>1.9707648936585362</v>
      </c>
    </row>
    <row r="169" spans="3:36">
      <c r="C169">
        <v>2001</v>
      </c>
      <c r="D169">
        <v>502</v>
      </c>
      <c r="E169">
        <v>4</v>
      </c>
      <c r="F169">
        <v>12</v>
      </c>
      <c r="G169" t="s">
        <v>17</v>
      </c>
      <c r="I169">
        <v>1873.3927820487804</v>
      </c>
      <c r="J169" t="s">
        <v>17</v>
      </c>
      <c r="W169">
        <v>1873.3927820487804</v>
      </c>
      <c r="Z169">
        <v>2001</v>
      </c>
      <c r="AA169">
        <v>502</v>
      </c>
      <c r="AB169">
        <v>4</v>
      </c>
      <c r="AC169">
        <v>12</v>
      </c>
      <c r="AD169" t="s">
        <v>17</v>
      </c>
      <c r="AE169" t="s">
        <v>17</v>
      </c>
      <c r="AF169">
        <f t="shared" si="16"/>
        <v>1873.3927820487804</v>
      </c>
      <c r="AG169" t="s">
        <v>17</v>
      </c>
      <c r="AH169">
        <v>2.4478564262390137</v>
      </c>
      <c r="AI169">
        <v>27.877868780487802</v>
      </c>
      <c r="AJ169">
        <f t="shared" si="17"/>
        <v>1.8733927820487803</v>
      </c>
    </row>
    <row r="170" spans="3:36">
      <c r="C170">
        <v>2001</v>
      </c>
      <c r="D170">
        <v>502</v>
      </c>
      <c r="E170">
        <v>4</v>
      </c>
      <c r="F170">
        <v>13</v>
      </c>
      <c r="G170" t="s">
        <v>17</v>
      </c>
      <c r="I170">
        <v>1872.0600585365853</v>
      </c>
      <c r="J170" t="s">
        <v>17</v>
      </c>
      <c r="W170">
        <v>1872.0600585365853</v>
      </c>
      <c r="Z170">
        <v>2001</v>
      </c>
      <c r="AA170">
        <v>502</v>
      </c>
      <c r="AB170">
        <v>4</v>
      </c>
      <c r="AC170">
        <v>13</v>
      </c>
      <c r="AD170" t="s">
        <v>17</v>
      </c>
      <c r="AE170" t="s">
        <v>17</v>
      </c>
      <c r="AF170">
        <f t="shared" si="16"/>
        <v>1872.0600585365853</v>
      </c>
      <c r="AG170" t="s">
        <v>17</v>
      </c>
      <c r="AH170">
        <v>2.3527202606201172</v>
      </c>
      <c r="AI170">
        <v>27.858036585365848</v>
      </c>
      <c r="AJ170">
        <f t="shared" si="17"/>
        <v>1.8720600585365852</v>
      </c>
    </row>
    <row r="171" spans="3:36">
      <c r="C171">
        <v>2001</v>
      </c>
      <c r="D171">
        <v>502</v>
      </c>
      <c r="E171">
        <v>4</v>
      </c>
      <c r="F171">
        <v>14</v>
      </c>
      <c r="G171" t="s">
        <v>17</v>
      </c>
      <c r="I171">
        <v>1976.2068479999996</v>
      </c>
      <c r="J171" t="s">
        <v>17</v>
      </c>
      <c r="W171">
        <v>1976.2068479999996</v>
      </c>
      <c r="Z171">
        <v>2001</v>
      </c>
      <c r="AA171">
        <v>502</v>
      </c>
      <c r="AB171">
        <v>4</v>
      </c>
      <c r="AC171">
        <v>14</v>
      </c>
      <c r="AD171" t="s">
        <v>17</v>
      </c>
      <c r="AE171" t="s">
        <v>17</v>
      </c>
      <c r="AF171">
        <f t="shared" si="16"/>
        <v>1976.2068479999996</v>
      </c>
      <c r="AG171" t="s">
        <v>17</v>
      </c>
      <c r="AH171">
        <v>2.1864137649536133</v>
      </c>
      <c r="AI171">
        <v>29.40783999999999</v>
      </c>
      <c r="AJ171">
        <f t="shared" si="17"/>
        <v>1.9762068479999997</v>
      </c>
    </row>
    <row r="172" spans="3:36">
      <c r="C172">
        <v>2002</v>
      </c>
      <c r="D172">
        <v>502</v>
      </c>
      <c r="E172">
        <v>1</v>
      </c>
      <c r="F172">
        <v>1</v>
      </c>
      <c r="G172">
        <v>74</v>
      </c>
      <c r="H172">
        <v>0.26109851200000006</v>
      </c>
      <c r="I172">
        <v>2113.4773697560981</v>
      </c>
      <c r="J172">
        <v>3.5283582702702711E-3</v>
      </c>
      <c r="W172">
        <v>2113.4773697560981</v>
      </c>
      <c r="X172">
        <v>3.5283582702702711E-3</v>
      </c>
      <c r="Z172">
        <v>2002</v>
      </c>
      <c r="AA172">
        <v>502</v>
      </c>
      <c r="AB172">
        <v>1</v>
      </c>
      <c r="AC172">
        <v>1</v>
      </c>
      <c r="AD172">
        <v>74</v>
      </c>
      <c r="AE172">
        <v>0.26109851200000006</v>
      </c>
      <c r="AF172">
        <f t="shared" si="16"/>
        <v>2113.4773697560981</v>
      </c>
      <c r="AG172">
        <f t="shared" ref="AG172:AG178" si="20">AE172/AD172</f>
        <v>3.5283582702702711E-3</v>
      </c>
      <c r="AH172">
        <v>1.9719483852386475</v>
      </c>
      <c r="AI172">
        <v>31.45055609756098</v>
      </c>
      <c r="AJ172">
        <f t="shared" si="17"/>
        <v>2.1134773697560982</v>
      </c>
    </row>
    <row r="173" spans="3:36">
      <c r="C173">
        <v>2002</v>
      </c>
      <c r="D173">
        <v>502</v>
      </c>
      <c r="E173">
        <v>1</v>
      </c>
      <c r="F173">
        <v>2</v>
      </c>
      <c r="G173">
        <v>74</v>
      </c>
      <c r="H173">
        <v>0.14172793200000006</v>
      </c>
      <c r="I173">
        <v>2174.3522926829269</v>
      </c>
      <c r="J173">
        <v>1.9152423243243252E-3</v>
      </c>
      <c r="W173">
        <v>2174.3522926829269</v>
      </c>
      <c r="X173">
        <v>1.9152423243243252E-3</v>
      </c>
      <c r="Z173">
        <v>2002</v>
      </c>
      <c r="AA173">
        <v>502</v>
      </c>
      <c r="AB173">
        <v>1</v>
      </c>
      <c r="AC173">
        <v>2</v>
      </c>
      <c r="AD173">
        <v>74</v>
      </c>
      <c r="AE173">
        <v>0.14172793200000006</v>
      </c>
      <c r="AF173">
        <f t="shared" si="16"/>
        <v>2174.3522926829269</v>
      </c>
      <c r="AG173">
        <f t="shared" si="20"/>
        <v>1.9152423243243252E-3</v>
      </c>
      <c r="AH173">
        <v>1.8746379613876343</v>
      </c>
      <c r="AI173">
        <v>32.356432926829264</v>
      </c>
      <c r="AJ173">
        <f t="shared" si="17"/>
        <v>2.1743522926829271</v>
      </c>
    </row>
    <row r="174" spans="3:36">
      <c r="C174">
        <v>2002</v>
      </c>
      <c r="D174">
        <v>502</v>
      </c>
      <c r="E174">
        <v>1</v>
      </c>
      <c r="F174">
        <v>3</v>
      </c>
      <c r="G174">
        <v>74</v>
      </c>
      <c r="H174">
        <v>0.50835934799999993</v>
      </c>
      <c r="I174">
        <v>3552.9575882926815</v>
      </c>
      <c r="J174">
        <v>6.8697209189189177E-3</v>
      </c>
      <c r="W174">
        <v>3552.9575882926815</v>
      </c>
      <c r="X174">
        <v>6.8697209189189177E-3</v>
      </c>
      <c r="Z174">
        <v>2002</v>
      </c>
      <c r="AA174">
        <v>502</v>
      </c>
      <c r="AB174">
        <v>1</v>
      </c>
      <c r="AC174">
        <v>3</v>
      </c>
      <c r="AD174">
        <v>74</v>
      </c>
      <c r="AE174">
        <v>0.50835934799999993</v>
      </c>
      <c r="AF174">
        <f t="shared" si="16"/>
        <v>3552.9575882926815</v>
      </c>
      <c r="AG174">
        <f t="shared" si="20"/>
        <v>6.8697209189189177E-3</v>
      </c>
      <c r="AH174">
        <v>1.9373047351837158</v>
      </c>
      <c r="AI174">
        <v>52.871392682926803</v>
      </c>
      <c r="AJ174">
        <f t="shared" si="17"/>
        <v>3.5529575882926814</v>
      </c>
    </row>
    <row r="175" spans="3:36">
      <c r="C175">
        <v>2002</v>
      </c>
      <c r="D175">
        <v>502</v>
      </c>
      <c r="E175">
        <v>1</v>
      </c>
      <c r="F175">
        <v>4</v>
      </c>
      <c r="G175">
        <v>74</v>
      </c>
      <c r="H175">
        <v>0.30345230799999995</v>
      </c>
      <c r="I175">
        <v>2901.9221525853668</v>
      </c>
      <c r="J175">
        <v>4.1007068648648646E-3</v>
      </c>
      <c r="W175">
        <v>2901.9221525853668</v>
      </c>
      <c r="X175">
        <v>4.1007068648648646E-3</v>
      </c>
      <c r="Z175">
        <v>2002</v>
      </c>
      <c r="AA175">
        <v>502</v>
      </c>
      <c r="AB175">
        <v>1</v>
      </c>
      <c r="AC175">
        <v>4</v>
      </c>
      <c r="AD175">
        <v>74</v>
      </c>
      <c r="AE175">
        <v>0.30345230799999995</v>
      </c>
      <c r="AF175">
        <f t="shared" si="16"/>
        <v>2901.9221525853668</v>
      </c>
      <c r="AG175">
        <f t="shared" si="20"/>
        <v>4.1007068648648646E-3</v>
      </c>
      <c r="AH175">
        <v>2.0914719104766846</v>
      </c>
      <c r="AI175">
        <v>43.183365365853668</v>
      </c>
      <c r="AJ175">
        <f t="shared" si="17"/>
        <v>2.9019221525853669</v>
      </c>
    </row>
    <row r="176" spans="3:36">
      <c r="C176">
        <v>2002</v>
      </c>
      <c r="D176">
        <v>502</v>
      </c>
      <c r="E176">
        <v>1</v>
      </c>
      <c r="F176">
        <v>5</v>
      </c>
      <c r="G176">
        <v>74</v>
      </c>
      <c r="H176">
        <v>0.32084494800000002</v>
      </c>
      <c r="I176">
        <v>2798.0530138536592</v>
      </c>
      <c r="J176">
        <v>4.3357425405405412E-3</v>
      </c>
      <c r="W176">
        <v>2798.0530138536592</v>
      </c>
      <c r="X176">
        <v>4.3357425405405412E-3</v>
      </c>
      <c r="Z176">
        <v>2002</v>
      </c>
      <c r="AA176">
        <v>502</v>
      </c>
      <c r="AB176">
        <v>1</v>
      </c>
      <c r="AC176">
        <v>5</v>
      </c>
      <c r="AD176">
        <v>74</v>
      </c>
      <c r="AE176">
        <v>0.32084494800000002</v>
      </c>
      <c r="AF176">
        <f t="shared" si="16"/>
        <v>2798.0530138536592</v>
      </c>
      <c r="AG176">
        <f t="shared" si="20"/>
        <v>4.3357425405405412E-3</v>
      </c>
      <c r="AH176">
        <v>2.5064704418182373</v>
      </c>
      <c r="AI176">
        <v>41.637693658536591</v>
      </c>
      <c r="AJ176">
        <f t="shared" si="17"/>
        <v>2.798053013853659</v>
      </c>
    </row>
    <row r="177" spans="3:36">
      <c r="C177">
        <v>2002</v>
      </c>
      <c r="D177">
        <v>502</v>
      </c>
      <c r="E177">
        <v>1</v>
      </c>
      <c r="F177">
        <v>6</v>
      </c>
      <c r="G177">
        <v>74</v>
      </c>
      <c r="H177">
        <v>0.57200553999999992</v>
      </c>
      <c r="I177">
        <v>3059.2251746341472</v>
      </c>
      <c r="J177">
        <v>7.7298045945945939E-3</v>
      </c>
      <c r="W177">
        <v>3059.2251746341472</v>
      </c>
      <c r="X177">
        <v>7.7298045945945939E-3</v>
      </c>
      <c r="Z177">
        <v>2002</v>
      </c>
      <c r="AA177">
        <v>502</v>
      </c>
      <c r="AB177">
        <v>1</v>
      </c>
      <c r="AC177">
        <v>6</v>
      </c>
      <c r="AD177">
        <v>74</v>
      </c>
      <c r="AE177">
        <v>0.57200553999999992</v>
      </c>
      <c r="AF177">
        <f t="shared" si="16"/>
        <v>3059.2251746341472</v>
      </c>
      <c r="AG177">
        <f t="shared" si="20"/>
        <v>7.7298045945945939E-3</v>
      </c>
      <c r="AH177">
        <v>2.5266757011413574</v>
      </c>
      <c r="AI177">
        <v>45.524184146341469</v>
      </c>
      <c r="AJ177">
        <f t="shared" si="17"/>
        <v>3.0592251746341472</v>
      </c>
    </row>
    <row r="178" spans="3:36">
      <c r="C178">
        <v>2002</v>
      </c>
      <c r="D178">
        <v>502</v>
      </c>
      <c r="E178">
        <v>1</v>
      </c>
      <c r="F178">
        <v>7</v>
      </c>
      <c r="G178">
        <v>74</v>
      </c>
      <c r="H178">
        <v>0.369082348</v>
      </c>
      <c r="I178">
        <v>3075.0929139512205</v>
      </c>
      <c r="J178">
        <v>4.9875992972972976E-3</v>
      </c>
      <c r="W178">
        <v>3075.0929139512205</v>
      </c>
      <c r="X178">
        <v>4.9875992972972976E-3</v>
      </c>
      <c r="Z178">
        <v>2002</v>
      </c>
      <c r="AA178">
        <v>502</v>
      </c>
      <c r="AB178">
        <v>1</v>
      </c>
      <c r="AC178">
        <v>7</v>
      </c>
      <c r="AD178">
        <v>74</v>
      </c>
      <c r="AE178">
        <v>0.369082348</v>
      </c>
      <c r="AF178">
        <f t="shared" si="16"/>
        <v>3075.0929139512205</v>
      </c>
      <c r="AG178">
        <f t="shared" si="20"/>
        <v>4.9875992972972976E-3</v>
      </c>
      <c r="AH178">
        <v>2.6303417682647705</v>
      </c>
      <c r="AI178">
        <v>45.760311219512204</v>
      </c>
      <c r="AJ178">
        <f t="shared" si="17"/>
        <v>3.0750929139512206</v>
      </c>
    </row>
    <row r="179" spans="3:36">
      <c r="C179">
        <v>2002</v>
      </c>
      <c r="D179">
        <v>502</v>
      </c>
      <c r="E179">
        <v>1</v>
      </c>
      <c r="F179">
        <v>8</v>
      </c>
      <c r="G179" t="s">
        <v>17</v>
      </c>
      <c r="I179">
        <v>1791.7634669268293</v>
      </c>
      <c r="J179" t="s">
        <v>17</v>
      </c>
      <c r="W179">
        <v>1791.7634669268293</v>
      </c>
      <c r="Z179">
        <v>2002</v>
      </c>
      <c r="AA179">
        <v>502</v>
      </c>
      <c r="AB179">
        <v>1</v>
      </c>
      <c r="AC179">
        <v>8</v>
      </c>
      <c r="AD179" t="s">
        <v>17</v>
      </c>
      <c r="AE179" t="s">
        <v>17</v>
      </c>
      <c r="AF179">
        <f t="shared" si="16"/>
        <v>1791.7634669268293</v>
      </c>
      <c r="AG179" t="s">
        <v>17</v>
      </c>
      <c r="AH179">
        <v>2.5030362606048584</v>
      </c>
      <c r="AI179">
        <v>26.663146829268289</v>
      </c>
      <c r="AJ179">
        <f t="shared" si="17"/>
        <v>1.7917634669268294</v>
      </c>
    </row>
    <row r="180" spans="3:36">
      <c r="C180">
        <v>2002</v>
      </c>
      <c r="D180">
        <v>502</v>
      </c>
      <c r="E180">
        <v>1</v>
      </c>
      <c r="F180">
        <v>9</v>
      </c>
      <c r="G180" t="s">
        <v>17</v>
      </c>
      <c r="I180">
        <v>2735.3594786341459</v>
      </c>
      <c r="J180" t="s">
        <v>17</v>
      </c>
      <c r="W180">
        <v>2735.3594786341459</v>
      </c>
      <c r="Z180">
        <v>2002</v>
      </c>
      <c r="AA180">
        <v>502</v>
      </c>
      <c r="AB180">
        <v>1</v>
      </c>
      <c r="AC180">
        <v>9</v>
      </c>
      <c r="AD180" t="s">
        <v>17</v>
      </c>
      <c r="AE180" t="s">
        <v>17</v>
      </c>
      <c r="AF180">
        <f t="shared" si="16"/>
        <v>2735.3594786341459</v>
      </c>
      <c r="AG180" t="s">
        <v>17</v>
      </c>
      <c r="AH180">
        <v>2.5487105846405029</v>
      </c>
      <c r="AI180">
        <v>40.70475414634145</v>
      </c>
      <c r="AJ180">
        <f t="shared" si="17"/>
        <v>2.735359478634146</v>
      </c>
    </row>
    <row r="181" spans="3:36">
      <c r="C181">
        <v>2002</v>
      </c>
      <c r="D181">
        <v>502</v>
      </c>
      <c r="E181">
        <v>1</v>
      </c>
      <c r="F181">
        <v>10</v>
      </c>
      <c r="G181" t="s">
        <v>17</v>
      </c>
      <c r="I181">
        <v>3231.1603902439024</v>
      </c>
      <c r="J181" t="s">
        <v>17</v>
      </c>
      <c r="W181">
        <v>3231.1603902439024</v>
      </c>
      <c r="Z181">
        <v>2002</v>
      </c>
      <c r="AA181">
        <v>502</v>
      </c>
      <c r="AB181">
        <v>1</v>
      </c>
      <c r="AC181">
        <v>10</v>
      </c>
      <c r="AD181" t="s">
        <v>17</v>
      </c>
      <c r="AE181" t="s">
        <v>17</v>
      </c>
      <c r="AF181">
        <f t="shared" si="16"/>
        <v>3231.1603902439024</v>
      </c>
      <c r="AG181" t="s">
        <v>17</v>
      </c>
      <c r="AH181">
        <v>2.5033195018768311</v>
      </c>
      <c r="AI181">
        <v>48.08274390243902</v>
      </c>
      <c r="AJ181">
        <f t="shared" si="17"/>
        <v>3.2311603902439026</v>
      </c>
    </row>
    <row r="182" spans="3:36">
      <c r="C182">
        <v>2002</v>
      </c>
      <c r="D182">
        <v>502</v>
      </c>
      <c r="E182">
        <v>1</v>
      </c>
      <c r="F182">
        <v>11</v>
      </c>
      <c r="G182" t="s">
        <v>17</v>
      </c>
      <c r="I182">
        <v>3343.5534064390245</v>
      </c>
      <c r="J182" t="s">
        <v>17</v>
      </c>
      <c r="W182">
        <v>3343.5534064390245</v>
      </c>
      <c r="Z182">
        <v>2002</v>
      </c>
      <c r="AA182">
        <v>502</v>
      </c>
      <c r="AB182">
        <v>1</v>
      </c>
      <c r="AC182">
        <v>11</v>
      </c>
      <c r="AD182" t="s">
        <v>17</v>
      </c>
      <c r="AE182" t="s">
        <v>17</v>
      </c>
      <c r="AF182">
        <f t="shared" si="16"/>
        <v>3343.5534064390245</v>
      </c>
      <c r="AG182" t="s">
        <v>17</v>
      </c>
      <c r="AH182">
        <v>2.6516683101654053</v>
      </c>
      <c r="AI182">
        <v>49.755259024390242</v>
      </c>
      <c r="AJ182">
        <f t="shared" si="17"/>
        <v>3.3435534064390247</v>
      </c>
    </row>
    <row r="183" spans="3:36">
      <c r="C183">
        <v>2002</v>
      </c>
      <c r="D183">
        <v>502</v>
      </c>
      <c r="E183">
        <v>1</v>
      </c>
      <c r="F183">
        <v>12</v>
      </c>
      <c r="G183" t="s">
        <v>17</v>
      </c>
      <c r="I183">
        <v>3020.5623102439022</v>
      </c>
      <c r="J183" t="s">
        <v>17</v>
      </c>
      <c r="W183">
        <v>3020.5623102439022</v>
      </c>
      <c r="Z183">
        <v>2002</v>
      </c>
      <c r="AA183">
        <v>502</v>
      </c>
      <c r="AB183">
        <v>1</v>
      </c>
      <c r="AC183">
        <v>12</v>
      </c>
      <c r="AD183" t="s">
        <v>17</v>
      </c>
      <c r="AE183" t="s">
        <v>17</v>
      </c>
      <c r="AF183">
        <f t="shared" si="16"/>
        <v>3020.5623102439022</v>
      </c>
      <c r="AG183" t="s">
        <v>17</v>
      </c>
      <c r="AH183">
        <v>2.459930419921875</v>
      </c>
      <c r="AI183">
        <v>44.948843902439016</v>
      </c>
      <c r="AJ183">
        <f t="shared" si="17"/>
        <v>3.0205623102439021</v>
      </c>
    </row>
    <row r="184" spans="3:36">
      <c r="C184">
        <v>2002</v>
      </c>
      <c r="D184">
        <v>502</v>
      </c>
      <c r="E184">
        <v>1</v>
      </c>
      <c r="F184">
        <v>13</v>
      </c>
      <c r="G184" t="s">
        <v>17</v>
      </c>
      <c r="I184">
        <v>3677.2062907317077</v>
      </c>
      <c r="J184" t="s">
        <v>17</v>
      </c>
      <c r="W184">
        <v>3677.2062907317077</v>
      </c>
      <c r="Z184">
        <v>2002</v>
      </c>
      <c r="AA184">
        <v>502</v>
      </c>
      <c r="AB184">
        <v>1</v>
      </c>
      <c r="AC184">
        <v>13</v>
      </c>
      <c r="AD184" t="s">
        <v>17</v>
      </c>
      <c r="AE184" t="s">
        <v>17</v>
      </c>
      <c r="AF184">
        <f t="shared" si="16"/>
        <v>3677.2062907317077</v>
      </c>
      <c r="AG184" t="s">
        <v>17</v>
      </c>
      <c r="AH184">
        <v>2.7310118675231934</v>
      </c>
      <c r="AI184">
        <v>54.720331707317072</v>
      </c>
      <c r="AJ184">
        <f t="shared" si="17"/>
        <v>3.6772062907317076</v>
      </c>
    </row>
    <row r="185" spans="3:36">
      <c r="C185">
        <v>2002</v>
      </c>
      <c r="D185">
        <v>502</v>
      </c>
      <c r="E185">
        <v>1</v>
      </c>
      <c r="F185">
        <v>14</v>
      </c>
      <c r="G185" t="s">
        <v>17</v>
      </c>
      <c r="I185">
        <v>2951.7743414634147</v>
      </c>
      <c r="J185" t="s">
        <v>17</v>
      </c>
      <c r="W185">
        <v>2951.7743414634147</v>
      </c>
      <c r="Z185">
        <v>2002</v>
      </c>
      <c r="AA185">
        <v>502</v>
      </c>
      <c r="AB185">
        <v>1</v>
      </c>
      <c r="AC185">
        <v>14</v>
      </c>
      <c r="AD185" t="s">
        <v>17</v>
      </c>
      <c r="AE185" t="s">
        <v>17</v>
      </c>
      <c r="AF185">
        <f t="shared" si="16"/>
        <v>2951.7743414634147</v>
      </c>
      <c r="AG185" t="s">
        <v>17</v>
      </c>
      <c r="AH185">
        <v>2.4157013893127441</v>
      </c>
      <c r="AI185">
        <v>43.925213414634143</v>
      </c>
      <c r="AJ185">
        <f t="shared" si="17"/>
        <v>2.9517743414634148</v>
      </c>
    </row>
    <row r="186" spans="3:36">
      <c r="C186">
        <v>2002</v>
      </c>
      <c r="D186">
        <v>502</v>
      </c>
      <c r="E186">
        <v>2</v>
      </c>
      <c r="F186">
        <v>1</v>
      </c>
      <c r="G186">
        <v>74</v>
      </c>
      <c r="H186">
        <v>0.32573662799999997</v>
      </c>
      <c r="I186">
        <v>1692.3228573658537</v>
      </c>
      <c r="J186">
        <v>4.4018463243243235E-3</v>
      </c>
      <c r="W186">
        <v>1692.3228573658537</v>
      </c>
      <c r="X186">
        <v>4.4018463243243235E-3</v>
      </c>
      <c r="Z186">
        <v>2002</v>
      </c>
      <c r="AA186">
        <v>502</v>
      </c>
      <c r="AB186">
        <v>2</v>
      </c>
      <c r="AC186">
        <v>1</v>
      </c>
      <c r="AD186">
        <v>74</v>
      </c>
      <c r="AE186">
        <v>0.32573662799999997</v>
      </c>
      <c r="AF186">
        <f t="shared" si="16"/>
        <v>1692.3228573658537</v>
      </c>
      <c r="AG186">
        <f t="shared" ref="AG186:AG192" si="21">AE186/AD186</f>
        <v>4.4018463243243235E-3</v>
      </c>
      <c r="AH186">
        <v>2.0048251152038574</v>
      </c>
      <c r="AI186">
        <v>25.183375853658536</v>
      </c>
      <c r="AJ186">
        <f t="shared" si="17"/>
        <v>1.6923228573658537</v>
      </c>
    </row>
    <row r="187" spans="3:36">
      <c r="C187">
        <v>2002</v>
      </c>
      <c r="D187">
        <v>502</v>
      </c>
      <c r="E187">
        <v>2</v>
      </c>
      <c r="F187">
        <v>2</v>
      </c>
      <c r="G187">
        <v>74</v>
      </c>
      <c r="H187">
        <v>0.43275571600000001</v>
      </c>
      <c r="I187">
        <v>2561.9804792195118</v>
      </c>
      <c r="J187">
        <v>5.8480502162162164E-3</v>
      </c>
      <c r="W187">
        <v>2561.9804792195118</v>
      </c>
      <c r="X187">
        <v>5.8480502162162164E-3</v>
      </c>
      <c r="Z187">
        <v>2002</v>
      </c>
      <c r="AA187">
        <v>502</v>
      </c>
      <c r="AB187">
        <v>2</v>
      </c>
      <c r="AC187">
        <v>2</v>
      </c>
      <c r="AD187">
        <v>74</v>
      </c>
      <c r="AE187">
        <v>0.43275571600000001</v>
      </c>
      <c r="AF187">
        <f t="shared" si="16"/>
        <v>2561.9804792195118</v>
      </c>
      <c r="AG187">
        <f t="shared" si="21"/>
        <v>5.8480502162162164E-3</v>
      </c>
      <c r="AH187">
        <v>1.750579833984375</v>
      </c>
      <c r="AI187">
        <v>38.124709512195111</v>
      </c>
      <c r="AJ187">
        <f t="shared" si="17"/>
        <v>2.5619804792195118</v>
      </c>
    </row>
    <row r="188" spans="3:36">
      <c r="C188">
        <v>2002</v>
      </c>
      <c r="D188">
        <v>502</v>
      </c>
      <c r="E188">
        <v>2</v>
      </c>
      <c r="F188">
        <v>3</v>
      </c>
      <c r="G188">
        <v>74</v>
      </c>
      <c r="H188">
        <v>0.39462778800000003</v>
      </c>
      <c r="I188">
        <v>3166.2178840975612</v>
      </c>
      <c r="J188">
        <v>5.3328079459459467E-3</v>
      </c>
      <c r="W188">
        <v>3166.2178840975612</v>
      </c>
      <c r="X188">
        <v>5.3328079459459467E-3</v>
      </c>
      <c r="Z188">
        <v>2002</v>
      </c>
      <c r="AA188">
        <v>502</v>
      </c>
      <c r="AB188">
        <v>2</v>
      </c>
      <c r="AC188">
        <v>3</v>
      </c>
      <c r="AD188">
        <v>74</v>
      </c>
      <c r="AE188">
        <v>0.39462778800000003</v>
      </c>
      <c r="AF188">
        <f t="shared" si="16"/>
        <v>3166.2178840975612</v>
      </c>
      <c r="AG188">
        <f t="shared" si="21"/>
        <v>5.3328079459459467E-3</v>
      </c>
      <c r="AH188">
        <v>2.0401661396026611</v>
      </c>
      <c r="AI188">
        <v>47.116337560975609</v>
      </c>
      <c r="AJ188">
        <f t="shared" si="17"/>
        <v>3.166217884097561</v>
      </c>
    </row>
    <row r="189" spans="3:36">
      <c r="C189">
        <v>2002</v>
      </c>
      <c r="D189">
        <v>502</v>
      </c>
      <c r="E189">
        <v>2</v>
      </c>
      <c r="F189">
        <v>4</v>
      </c>
      <c r="G189">
        <v>74</v>
      </c>
      <c r="H189">
        <v>0.18226093599999998</v>
      </c>
      <c r="I189">
        <v>2500.6890801951222</v>
      </c>
      <c r="J189">
        <v>2.4629856216216214E-3</v>
      </c>
      <c r="W189">
        <v>2500.6890801951222</v>
      </c>
      <c r="X189">
        <v>2.4629856216216214E-3</v>
      </c>
      <c r="Z189">
        <v>2002</v>
      </c>
      <c r="AA189">
        <v>502</v>
      </c>
      <c r="AB189">
        <v>2</v>
      </c>
      <c r="AC189">
        <v>4</v>
      </c>
      <c r="AD189">
        <v>74</v>
      </c>
      <c r="AE189">
        <v>0.18226093599999998</v>
      </c>
      <c r="AF189">
        <f t="shared" si="16"/>
        <v>2500.6890801951222</v>
      </c>
      <c r="AG189">
        <f t="shared" si="21"/>
        <v>2.4629856216216214E-3</v>
      </c>
      <c r="AH189">
        <v>2.4253149032592773</v>
      </c>
      <c r="AI189">
        <v>37.212635121951216</v>
      </c>
      <c r="AJ189">
        <f t="shared" si="17"/>
        <v>2.500689080195122</v>
      </c>
    </row>
    <row r="190" spans="3:36">
      <c r="C190">
        <v>2002</v>
      </c>
      <c r="D190">
        <v>502</v>
      </c>
      <c r="E190">
        <v>2</v>
      </c>
      <c r="F190">
        <v>5</v>
      </c>
      <c r="G190">
        <v>74</v>
      </c>
      <c r="H190">
        <v>0.46856009599999998</v>
      </c>
      <c r="I190">
        <v>3578.3626302439025</v>
      </c>
      <c r="J190">
        <v>6.3318931891891885E-3</v>
      </c>
      <c r="W190">
        <v>3578.3626302439025</v>
      </c>
      <c r="X190">
        <v>6.3318931891891885E-3</v>
      </c>
      <c r="Z190">
        <v>2002</v>
      </c>
      <c r="AA190">
        <v>502</v>
      </c>
      <c r="AB190">
        <v>2</v>
      </c>
      <c r="AC190">
        <v>5</v>
      </c>
      <c r="AD190">
        <v>74</v>
      </c>
      <c r="AE190">
        <v>0.46856009599999998</v>
      </c>
      <c r="AF190">
        <f t="shared" si="16"/>
        <v>3578.3626302439025</v>
      </c>
      <c r="AG190">
        <f t="shared" si="21"/>
        <v>6.3318931891891885E-3</v>
      </c>
      <c r="AH190">
        <v>2.3660225868225098</v>
      </c>
      <c r="AI190">
        <v>53.249443902439019</v>
      </c>
      <c r="AJ190">
        <f t="shared" si="17"/>
        <v>3.5783626302439027</v>
      </c>
    </row>
    <row r="191" spans="3:36">
      <c r="C191">
        <v>2002</v>
      </c>
      <c r="D191">
        <v>502</v>
      </c>
      <c r="E191">
        <v>2</v>
      </c>
      <c r="F191">
        <v>6</v>
      </c>
      <c r="G191">
        <v>74</v>
      </c>
      <c r="H191">
        <v>0.16670267599999994</v>
      </c>
      <c r="I191">
        <v>3162.6361896585372</v>
      </c>
      <c r="J191">
        <v>2.252738864864864E-3</v>
      </c>
      <c r="W191">
        <v>3162.6361896585372</v>
      </c>
      <c r="X191">
        <v>2.252738864864864E-3</v>
      </c>
      <c r="Z191">
        <v>2002</v>
      </c>
      <c r="AA191">
        <v>502</v>
      </c>
      <c r="AB191">
        <v>2</v>
      </c>
      <c r="AC191">
        <v>6</v>
      </c>
      <c r="AD191">
        <v>74</v>
      </c>
      <c r="AE191">
        <v>0.16670267599999994</v>
      </c>
      <c r="AF191">
        <f t="shared" si="16"/>
        <v>3162.6361896585372</v>
      </c>
      <c r="AG191">
        <f t="shared" si="21"/>
        <v>2.252738864864864E-3</v>
      </c>
      <c r="AH191">
        <v>2.3906002044677734</v>
      </c>
      <c r="AI191">
        <v>47.063038536585374</v>
      </c>
      <c r="AJ191">
        <f t="shared" si="17"/>
        <v>3.1626361896585373</v>
      </c>
    </row>
    <row r="192" spans="3:36">
      <c r="C192">
        <v>2002</v>
      </c>
      <c r="D192">
        <v>502</v>
      </c>
      <c r="E192">
        <v>2</v>
      </c>
      <c r="F192">
        <v>7</v>
      </c>
      <c r="G192">
        <v>74</v>
      </c>
      <c r="H192">
        <v>0.34587404400000005</v>
      </c>
      <c r="I192">
        <v>2650.7870657560979</v>
      </c>
      <c r="J192">
        <v>4.6739735675675681E-3</v>
      </c>
      <c r="W192">
        <v>2650.7870657560979</v>
      </c>
      <c r="X192">
        <v>4.6739735675675681E-3</v>
      </c>
      <c r="Z192">
        <v>2002</v>
      </c>
      <c r="AA192">
        <v>502</v>
      </c>
      <c r="AB192">
        <v>2</v>
      </c>
      <c r="AC192">
        <v>7</v>
      </c>
      <c r="AD192">
        <v>74</v>
      </c>
      <c r="AE192">
        <v>0.34587404400000005</v>
      </c>
      <c r="AF192">
        <f t="shared" si="16"/>
        <v>2650.7870657560979</v>
      </c>
      <c r="AG192">
        <f t="shared" si="21"/>
        <v>4.6739735675675681E-3</v>
      </c>
      <c r="AH192">
        <v>2.4016907215118408</v>
      </c>
      <c r="AI192">
        <v>39.446236097560977</v>
      </c>
      <c r="AJ192">
        <f t="shared" si="17"/>
        <v>2.6507870657560981</v>
      </c>
    </row>
    <row r="193" spans="3:36">
      <c r="C193">
        <v>2002</v>
      </c>
      <c r="D193">
        <v>502</v>
      </c>
      <c r="E193">
        <v>2</v>
      </c>
      <c r="F193">
        <v>8</v>
      </c>
      <c r="G193" t="s">
        <v>17</v>
      </c>
      <c r="I193">
        <v>2364.5291613658542</v>
      </c>
      <c r="J193" t="s">
        <v>17</v>
      </c>
      <c r="W193">
        <v>2364.5291613658542</v>
      </c>
      <c r="Z193">
        <v>2002</v>
      </c>
      <c r="AA193">
        <v>502</v>
      </c>
      <c r="AB193">
        <v>2</v>
      </c>
      <c r="AC193">
        <v>8</v>
      </c>
      <c r="AD193" t="s">
        <v>17</v>
      </c>
      <c r="AE193" t="s">
        <v>17</v>
      </c>
      <c r="AF193">
        <f t="shared" si="16"/>
        <v>2364.5291613658542</v>
      </c>
      <c r="AG193" t="s">
        <v>17</v>
      </c>
      <c r="AH193">
        <v>2.4813487529754639</v>
      </c>
      <c r="AI193">
        <v>35.186445853658547</v>
      </c>
      <c r="AJ193">
        <f t="shared" si="17"/>
        <v>2.3645291613658541</v>
      </c>
    </row>
    <row r="194" spans="3:36">
      <c r="C194">
        <v>2002</v>
      </c>
      <c r="D194">
        <v>502</v>
      </c>
      <c r="E194">
        <v>2</v>
      </c>
      <c r="F194">
        <v>9</v>
      </c>
      <c r="G194" t="s">
        <v>17</v>
      </c>
      <c r="I194">
        <v>2660.2410731707314</v>
      </c>
      <c r="J194" t="s">
        <v>17</v>
      </c>
      <c r="W194">
        <v>2660.2410731707314</v>
      </c>
      <c r="Z194">
        <v>2002</v>
      </c>
      <c r="AA194">
        <v>502</v>
      </c>
      <c r="AB194">
        <v>2</v>
      </c>
      <c r="AC194">
        <v>9</v>
      </c>
      <c r="AD194" t="s">
        <v>17</v>
      </c>
      <c r="AE194" t="s">
        <v>17</v>
      </c>
      <c r="AF194">
        <f t="shared" si="16"/>
        <v>2660.2410731707314</v>
      </c>
      <c r="AG194" t="s">
        <v>17</v>
      </c>
      <c r="AH194">
        <v>2.4799263477325439</v>
      </c>
      <c r="AI194">
        <v>39.586920731707309</v>
      </c>
      <c r="AJ194">
        <f t="shared" si="17"/>
        <v>2.6602410731707313</v>
      </c>
    </row>
    <row r="195" spans="3:36">
      <c r="C195">
        <v>2002</v>
      </c>
      <c r="D195">
        <v>502</v>
      </c>
      <c r="E195">
        <v>2</v>
      </c>
      <c r="F195">
        <v>10</v>
      </c>
      <c r="G195" t="s">
        <v>17</v>
      </c>
      <c r="I195">
        <v>3076.3006946341461</v>
      </c>
      <c r="J195" t="s">
        <v>17</v>
      </c>
      <c r="W195">
        <v>3076.3006946341461</v>
      </c>
      <c r="Z195">
        <v>2002</v>
      </c>
      <c r="AA195">
        <v>502</v>
      </c>
      <c r="AB195">
        <v>2</v>
      </c>
      <c r="AC195">
        <v>10</v>
      </c>
      <c r="AD195" t="s">
        <v>17</v>
      </c>
      <c r="AE195" t="s">
        <v>17</v>
      </c>
      <c r="AF195">
        <f t="shared" si="16"/>
        <v>3076.3006946341461</v>
      </c>
      <c r="AG195" t="s">
        <v>17</v>
      </c>
      <c r="AH195">
        <v>2.5689821243286133</v>
      </c>
      <c r="AI195">
        <v>45.778284146341456</v>
      </c>
      <c r="AJ195">
        <f t="shared" si="17"/>
        <v>3.076300694634146</v>
      </c>
    </row>
    <row r="196" spans="3:36">
      <c r="C196">
        <v>2002</v>
      </c>
      <c r="D196">
        <v>502</v>
      </c>
      <c r="E196">
        <v>2</v>
      </c>
      <c r="F196">
        <v>11</v>
      </c>
      <c r="G196" t="s">
        <v>17</v>
      </c>
      <c r="I196">
        <v>3249.7629892682926</v>
      </c>
      <c r="J196" t="s">
        <v>17</v>
      </c>
      <c r="W196">
        <v>3249.7629892682926</v>
      </c>
      <c r="Z196">
        <v>2002</v>
      </c>
      <c r="AA196">
        <v>502</v>
      </c>
      <c r="AB196">
        <v>2</v>
      </c>
      <c r="AC196">
        <v>11</v>
      </c>
      <c r="AD196" t="s">
        <v>17</v>
      </c>
      <c r="AE196" t="s">
        <v>17</v>
      </c>
      <c r="AF196">
        <f t="shared" si="16"/>
        <v>3249.7629892682926</v>
      </c>
      <c r="AG196" t="s">
        <v>17</v>
      </c>
      <c r="AH196">
        <v>2.4563968181610107</v>
      </c>
      <c r="AI196">
        <v>48.359568292682916</v>
      </c>
      <c r="AJ196">
        <f t="shared" si="17"/>
        <v>3.2497629892682927</v>
      </c>
    </row>
    <row r="197" spans="3:36">
      <c r="C197">
        <v>2002</v>
      </c>
      <c r="D197">
        <v>502</v>
      </c>
      <c r="E197">
        <v>2</v>
      </c>
      <c r="F197">
        <v>12</v>
      </c>
      <c r="G197" t="s">
        <v>17</v>
      </c>
      <c r="I197">
        <v>2852.5697350243904</v>
      </c>
      <c r="J197" t="s">
        <v>17</v>
      </c>
      <c r="W197">
        <v>2852.5697350243904</v>
      </c>
      <c r="Z197">
        <v>2002</v>
      </c>
      <c r="AA197">
        <v>502</v>
      </c>
      <c r="AB197">
        <v>2</v>
      </c>
      <c r="AC197">
        <v>12</v>
      </c>
      <c r="AD197" t="s">
        <v>17</v>
      </c>
      <c r="AE197" t="s">
        <v>17</v>
      </c>
      <c r="AF197">
        <f t="shared" ref="AF197:AF260" si="22">AJ197*1000</f>
        <v>2852.5697350243904</v>
      </c>
      <c r="AG197" t="s">
        <v>17</v>
      </c>
      <c r="AH197">
        <v>2.4778900146484375</v>
      </c>
      <c r="AI197">
        <v>42.448954390243898</v>
      </c>
      <c r="AJ197">
        <f t="shared" ref="AJ197:AJ260" si="23">AI197*60*1.12/1000</f>
        <v>2.8525697350243906</v>
      </c>
    </row>
    <row r="198" spans="3:36">
      <c r="C198">
        <v>2002</v>
      </c>
      <c r="D198">
        <v>502</v>
      </c>
      <c r="E198">
        <v>2</v>
      </c>
      <c r="F198">
        <v>13</v>
      </c>
      <c r="G198" t="s">
        <v>17</v>
      </c>
      <c r="I198">
        <v>2464.5667200000003</v>
      </c>
      <c r="J198" t="s">
        <v>17</v>
      </c>
      <c r="W198">
        <v>2464.5667200000003</v>
      </c>
      <c r="Z198">
        <v>2002</v>
      </c>
      <c r="AA198">
        <v>502</v>
      </c>
      <c r="AB198">
        <v>2</v>
      </c>
      <c r="AC198">
        <v>13</v>
      </c>
      <c r="AD198" t="s">
        <v>17</v>
      </c>
      <c r="AE198" t="s">
        <v>17</v>
      </c>
      <c r="AF198">
        <f t="shared" si="22"/>
        <v>2464.5667200000003</v>
      </c>
      <c r="AG198" t="s">
        <v>17</v>
      </c>
      <c r="AH198">
        <v>2.5899620056152344</v>
      </c>
      <c r="AI198">
        <v>36.6751</v>
      </c>
      <c r="AJ198">
        <f t="shared" si="23"/>
        <v>2.4645667200000001</v>
      </c>
    </row>
    <row r="199" spans="3:36">
      <c r="C199">
        <v>2002</v>
      </c>
      <c r="D199">
        <v>502</v>
      </c>
      <c r="E199">
        <v>2</v>
      </c>
      <c r="F199">
        <v>14</v>
      </c>
      <c r="G199" t="s">
        <v>17</v>
      </c>
      <c r="I199">
        <v>3157.1109400975606</v>
      </c>
      <c r="J199" t="s">
        <v>17</v>
      </c>
      <c r="W199">
        <v>3157.1109400975606</v>
      </c>
      <c r="Z199">
        <v>2002</v>
      </c>
      <c r="AA199">
        <v>502</v>
      </c>
      <c r="AB199">
        <v>2</v>
      </c>
      <c r="AC199">
        <v>14</v>
      </c>
      <c r="AD199" t="s">
        <v>17</v>
      </c>
      <c r="AE199" t="s">
        <v>17</v>
      </c>
      <c r="AF199">
        <f t="shared" si="22"/>
        <v>3157.1109400975606</v>
      </c>
      <c r="AG199" t="s">
        <v>17</v>
      </c>
      <c r="AH199">
        <v>2.2398295402526855</v>
      </c>
      <c r="AI199">
        <v>46.980817560975602</v>
      </c>
      <c r="AJ199">
        <f t="shared" si="23"/>
        <v>3.1571109400975605</v>
      </c>
    </row>
    <row r="200" spans="3:36">
      <c r="C200">
        <v>2002</v>
      </c>
      <c r="D200">
        <v>502</v>
      </c>
      <c r="E200">
        <v>3</v>
      </c>
      <c r="F200">
        <v>1</v>
      </c>
      <c r="G200">
        <v>74</v>
      </c>
      <c r="H200">
        <v>0.31237962400000002</v>
      </c>
      <c r="I200">
        <v>2517.9589557073168</v>
      </c>
      <c r="J200">
        <v>4.2213462702702705E-3</v>
      </c>
      <c r="W200">
        <v>2517.9589557073168</v>
      </c>
      <c r="X200">
        <v>4.2213462702702705E-3</v>
      </c>
      <c r="Z200">
        <v>2002</v>
      </c>
      <c r="AA200">
        <v>502</v>
      </c>
      <c r="AB200">
        <v>3</v>
      </c>
      <c r="AC200">
        <v>1</v>
      </c>
      <c r="AD200">
        <v>74</v>
      </c>
      <c r="AE200">
        <v>0.31237962400000002</v>
      </c>
      <c r="AF200">
        <f t="shared" si="22"/>
        <v>2517.9589557073168</v>
      </c>
      <c r="AG200">
        <f t="shared" ref="AG200:AG206" si="24">AE200/AD200</f>
        <v>4.2213462702702705E-3</v>
      </c>
      <c r="AH200">
        <v>1.8836150169372559</v>
      </c>
      <c r="AI200">
        <v>37.469627317073169</v>
      </c>
      <c r="AJ200">
        <f t="shared" si="23"/>
        <v>2.517958955707317</v>
      </c>
    </row>
    <row r="201" spans="3:36">
      <c r="C201">
        <v>2002</v>
      </c>
      <c r="D201">
        <v>502</v>
      </c>
      <c r="E201">
        <v>3</v>
      </c>
      <c r="F201">
        <v>2</v>
      </c>
      <c r="G201">
        <v>74</v>
      </c>
      <c r="H201">
        <v>0.45671136000000007</v>
      </c>
      <c r="I201">
        <v>2599.5049756097555</v>
      </c>
      <c r="J201">
        <v>6.1717751351351357E-3</v>
      </c>
      <c r="W201">
        <v>2599.5049756097555</v>
      </c>
      <c r="X201">
        <v>6.1717751351351357E-3</v>
      </c>
      <c r="Z201">
        <v>2002</v>
      </c>
      <c r="AA201">
        <v>502</v>
      </c>
      <c r="AB201">
        <v>3</v>
      </c>
      <c r="AC201">
        <v>2</v>
      </c>
      <c r="AD201">
        <v>74</v>
      </c>
      <c r="AE201">
        <v>0.45671136000000007</v>
      </c>
      <c r="AF201">
        <f t="shared" si="22"/>
        <v>2599.5049756097555</v>
      </c>
      <c r="AG201">
        <f t="shared" si="24"/>
        <v>6.1717751351351357E-3</v>
      </c>
      <c r="AH201">
        <v>1.8406641483306885</v>
      </c>
      <c r="AI201">
        <v>38.683109756097551</v>
      </c>
      <c r="AJ201">
        <f t="shared" si="23"/>
        <v>2.5995049756097557</v>
      </c>
    </row>
    <row r="202" spans="3:36">
      <c r="C202">
        <v>2002</v>
      </c>
      <c r="D202">
        <v>502</v>
      </c>
      <c r="E202">
        <v>3</v>
      </c>
      <c r="F202">
        <v>3</v>
      </c>
      <c r="G202">
        <v>74</v>
      </c>
      <c r="H202">
        <v>0.53366020400000003</v>
      </c>
      <c r="I202">
        <v>2834.8695008780492</v>
      </c>
      <c r="J202">
        <v>7.2116243783783788E-3</v>
      </c>
      <c r="W202">
        <v>2834.8695008780492</v>
      </c>
      <c r="X202">
        <v>7.2116243783783788E-3</v>
      </c>
      <c r="Z202">
        <v>2002</v>
      </c>
      <c r="AA202">
        <v>502</v>
      </c>
      <c r="AB202">
        <v>3</v>
      </c>
      <c r="AC202">
        <v>3</v>
      </c>
      <c r="AD202">
        <v>74</v>
      </c>
      <c r="AE202">
        <v>0.53366020400000003</v>
      </c>
      <c r="AF202">
        <f t="shared" si="22"/>
        <v>2834.8695008780492</v>
      </c>
      <c r="AG202">
        <f t="shared" si="24"/>
        <v>7.2116243783783788E-3</v>
      </c>
      <c r="AH202">
        <v>2.0725944042205811</v>
      </c>
      <c r="AI202">
        <v>42.185558048780493</v>
      </c>
      <c r="AJ202">
        <f t="shared" si="23"/>
        <v>2.8348695008780491</v>
      </c>
    </row>
    <row r="203" spans="3:36">
      <c r="C203">
        <v>2002</v>
      </c>
      <c r="D203">
        <v>502</v>
      </c>
      <c r="E203">
        <v>3</v>
      </c>
      <c r="F203">
        <v>4</v>
      </c>
      <c r="G203">
        <v>74</v>
      </c>
      <c r="H203">
        <v>0.51012578800000008</v>
      </c>
      <c r="I203">
        <v>3470.412025756098</v>
      </c>
      <c r="J203">
        <v>6.8935917297297308E-3</v>
      </c>
      <c r="W203">
        <v>3470.412025756098</v>
      </c>
      <c r="X203">
        <v>6.8935917297297308E-3</v>
      </c>
      <c r="Z203">
        <v>2002</v>
      </c>
      <c r="AA203">
        <v>502</v>
      </c>
      <c r="AB203">
        <v>3</v>
      </c>
      <c r="AC203">
        <v>4</v>
      </c>
      <c r="AD203">
        <v>74</v>
      </c>
      <c r="AE203">
        <v>0.51012578800000008</v>
      </c>
      <c r="AF203">
        <f t="shared" si="22"/>
        <v>3470.412025756098</v>
      </c>
      <c r="AG203">
        <f t="shared" si="24"/>
        <v>6.8935917297297308E-3</v>
      </c>
      <c r="AH203">
        <v>2.4050576686859131</v>
      </c>
      <c r="AI203">
        <v>51.64303609756098</v>
      </c>
      <c r="AJ203">
        <f t="shared" si="23"/>
        <v>3.4704120257560982</v>
      </c>
    </row>
    <row r="204" spans="3:36">
      <c r="C204">
        <v>2002</v>
      </c>
      <c r="D204">
        <v>502</v>
      </c>
      <c r="E204">
        <v>3</v>
      </c>
      <c r="F204">
        <v>5</v>
      </c>
      <c r="G204">
        <v>74</v>
      </c>
      <c r="H204">
        <v>0.53261392799999996</v>
      </c>
      <c r="I204">
        <v>3302.2389775609763</v>
      </c>
      <c r="J204">
        <v>7.197485513513513E-3</v>
      </c>
      <c r="W204">
        <v>3302.2389775609763</v>
      </c>
      <c r="X204">
        <v>7.197485513513513E-3</v>
      </c>
      <c r="Z204">
        <v>2002</v>
      </c>
      <c r="AA204">
        <v>502</v>
      </c>
      <c r="AB204">
        <v>3</v>
      </c>
      <c r="AC204">
        <v>5</v>
      </c>
      <c r="AD204">
        <v>74</v>
      </c>
      <c r="AE204">
        <v>0.53261392799999996</v>
      </c>
      <c r="AF204">
        <f t="shared" si="22"/>
        <v>3302.2389775609763</v>
      </c>
      <c r="AG204">
        <f t="shared" si="24"/>
        <v>7.197485513513513E-3</v>
      </c>
      <c r="AH204">
        <v>2.6628131866455078</v>
      </c>
      <c r="AI204">
        <v>49.140460975609763</v>
      </c>
      <c r="AJ204">
        <f t="shared" si="23"/>
        <v>3.3022389775609762</v>
      </c>
    </row>
    <row r="205" spans="3:36">
      <c r="C205">
        <v>2002</v>
      </c>
      <c r="D205">
        <v>502</v>
      </c>
      <c r="E205">
        <v>3</v>
      </c>
      <c r="F205">
        <v>6</v>
      </c>
      <c r="G205">
        <v>74</v>
      </c>
      <c r="H205">
        <v>0.360426792</v>
      </c>
      <c r="I205">
        <v>2366.6670720000002</v>
      </c>
      <c r="J205">
        <v>4.8706323243243241E-3</v>
      </c>
      <c r="W205">
        <v>2366.6670720000002</v>
      </c>
      <c r="X205">
        <v>4.8706323243243241E-3</v>
      </c>
      <c r="Z205">
        <v>2002</v>
      </c>
      <c r="AA205">
        <v>502</v>
      </c>
      <c r="AB205">
        <v>3</v>
      </c>
      <c r="AC205">
        <v>6</v>
      </c>
      <c r="AD205">
        <v>74</v>
      </c>
      <c r="AE205">
        <v>0.360426792</v>
      </c>
      <c r="AF205">
        <f t="shared" si="22"/>
        <v>2366.6670720000002</v>
      </c>
      <c r="AG205">
        <f t="shared" si="24"/>
        <v>4.8706323243243241E-3</v>
      </c>
      <c r="AH205">
        <v>2.411937952041626</v>
      </c>
      <c r="AI205">
        <v>35.218260000000001</v>
      </c>
      <c r="AJ205">
        <f t="shared" si="23"/>
        <v>2.3666670720000003</v>
      </c>
    </row>
    <row r="206" spans="3:36">
      <c r="C206">
        <v>2002</v>
      </c>
      <c r="D206">
        <v>502</v>
      </c>
      <c r="E206">
        <v>3</v>
      </c>
      <c r="F206">
        <v>7</v>
      </c>
      <c r="G206">
        <v>74</v>
      </c>
      <c r="H206">
        <v>0.22466908400000002</v>
      </c>
      <c r="I206">
        <v>2613.9705787317075</v>
      </c>
      <c r="J206">
        <v>3.0360687027027032E-3</v>
      </c>
      <c r="W206">
        <v>2613.9705787317075</v>
      </c>
      <c r="X206">
        <v>3.0360687027027032E-3</v>
      </c>
      <c r="Z206">
        <v>2002</v>
      </c>
      <c r="AA206">
        <v>502</v>
      </c>
      <c r="AB206">
        <v>3</v>
      </c>
      <c r="AC206">
        <v>7</v>
      </c>
      <c r="AD206">
        <v>74</v>
      </c>
      <c r="AE206">
        <v>0.22466908400000002</v>
      </c>
      <c r="AF206">
        <f t="shared" si="22"/>
        <v>2613.9705787317075</v>
      </c>
      <c r="AG206">
        <f t="shared" si="24"/>
        <v>3.0360687027027032E-3</v>
      </c>
      <c r="AH206">
        <v>2.499781608581543</v>
      </c>
      <c r="AI206">
        <v>38.898371707317075</v>
      </c>
      <c r="AJ206">
        <f t="shared" si="23"/>
        <v>2.6139705787317076</v>
      </c>
    </row>
    <row r="207" spans="3:36">
      <c r="C207">
        <v>2002</v>
      </c>
      <c r="D207">
        <v>502</v>
      </c>
      <c r="E207">
        <v>3</v>
      </c>
      <c r="F207">
        <v>8</v>
      </c>
      <c r="G207" t="s">
        <v>17</v>
      </c>
      <c r="I207">
        <v>2568.921747512195</v>
      </c>
      <c r="J207" t="s">
        <v>17</v>
      </c>
      <c r="W207">
        <v>2568.921747512195</v>
      </c>
      <c r="Z207">
        <v>2002</v>
      </c>
      <c r="AA207">
        <v>502</v>
      </c>
      <c r="AB207">
        <v>3</v>
      </c>
      <c r="AC207">
        <v>8</v>
      </c>
      <c r="AD207" t="s">
        <v>17</v>
      </c>
      <c r="AE207" t="s">
        <v>17</v>
      </c>
      <c r="AF207">
        <f t="shared" si="22"/>
        <v>2568.921747512195</v>
      </c>
      <c r="AG207" t="s">
        <v>17</v>
      </c>
      <c r="AH207">
        <v>2.4031765460968018</v>
      </c>
      <c r="AI207">
        <v>38.228002195121945</v>
      </c>
      <c r="AJ207">
        <f t="shared" si="23"/>
        <v>2.5689217475121948</v>
      </c>
    </row>
    <row r="208" spans="3:36">
      <c r="C208">
        <v>2002</v>
      </c>
      <c r="D208">
        <v>502</v>
      </c>
      <c r="E208">
        <v>3</v>
      </c>
      <c r="F208">
        <v>9</v>
      </c>
      <c r="G208" t="s">
        <v>17</v>
      </c>
      <c r="I208">
        <v>3344.9694251707319</v>
      </c>
      <c r="J208" t="s">
        <v>17</v>
      </c>
      <c r="W208">
        <v>3344.9694251707319</v>
      </c>
      <c r="Z208">
        <v>2002</v>
      </c>
      <c r="AA208">
        <v>502</v>
      </c>
      <c r="AB208">
        <v>3</v>
      </c>
      <c r="AC208">
        <v>9</v>
      </c>
      <c r="AD208" t="s">
        <v>17</v>
      </c>
      <c r="AE208" t="s">
        <v>17</v>
      </c>
      <c r="AF208">
        <f t="shared" si="22"/>
        <v>3344.9694251707319</v>
      </c>
      <c r="AG208" t="s">
        <v>17</v>
      </c>
      <c r="AH208">
        <v>2.5203790664672852</v>
      </c>
      <c r="AI208">
        <v>49.776330731707311</v>
      </c>
      <c r="AJ208">
        <f t="shared" si="23"/>
        <v>3.3449694251707318</v>
      </c>
    </row>
    <row r="209" spans="3:36">
      <c r="C209">
        <v>2002</v>
      </c>
      <c r="D209">
        <v>502</v>
      </c>
      <c r="E209">
        <v>3</v>
      </c>
      <c r="F209">
        <v>10</v>
      </c>
      <c r="G209" t="s">
        <v>17</v>
      </c>
      <c r="I209">
        <v>3038.4985475121957</v>
      </c>
      <c r="J209" t="s">
        <v>17</v>
      </c>
      <c r="W209">
        <v>3038.4985475121957</v>
      </c>
      <c r="Z209">
        <v>2002</v>
      </c>
      <c r="AA209">
        <v>502</v>
      </c>
      <c r="AB209">
        <v>3</v>
      </c>
      <c r="AC209">
        <v>10</v>
      </c>
      <c r="AD209" t="s">
        <v>17</v>
      </c>
      <c r="AE209" t="s">
        <v>17</v>
      </c>
      <c r="AF209">
        <f t="shared" si="22"/>
        <v>3038.4985475121957</v>
      </c>
      <c r="AG209" t="s">
        <v>17</v>
      </c>
      <c r="AH209">
        <v>2.4365859031677246</v>
      </c>
      <c r="AI209">
        <v>45.215752195121951</v>
      </c>
      <c r="AJ209">
        <f t="shared" si="23"/>
        <v>3.0384985475121957</v>
      </c>
    </row>
    <row r="210" spans="3:36">
      <c r="C210">
        <v>2002</v>
      </c>
      <c r="D210">
        <v>502</v>
      </c>
      <c r="E210">
        <v>3</v>
      </c>
      <c r="F210">
        <v>11</v>
      </c>
      <c r="G210" t="s">
        <v>17</v>
      </c>
      <c r="I210">
        <v>3079.8407414634144</v>
      </c>
      <c r="J210" t="s">
        <v>17</v>
      </c>
      <c r="W210">
        <v>3079.8407414634144</v>
      </c>
      <c r="Z210">
        <v>2002</v>
      </c>
      <c r="AA210">
        <v>502</v>
      </c>
      <c r="AB210">
        <v>3</v>
      </c>
      <c r="AC210">
        <v>11</v>
      </c>
      <c r="AD210" t="s">
        <v>17</v>
      </c>
      <c r="AE210" t="s">
        <v>17</v>
      </c>
      <c r="AF210">
        <f t="shared" si="22"/>
        <v>3079.8407414634144</v>
      </c>
      <c r="AG210" t="s">
        <v>17</v>
      </c>
      <c r="AH210">
        <v>2.6150736808776855</v>
      </c>
      <c r="AI210">
        <v>45.830963414634134</v>
      </c>
      <c r="AJ210">
        <f t="shared" si="23"/>
        <v>3.0798407414634146</v>
      </c>
    </row>
    <row r="211" spans="3:36">
      <c r="C211">
        <v>2002</v>
      </c>
      <c r="D211">
        <v>502</v>
      </c>
      <c r="E211">
        <v>3</v>
      </c>
      <c r="F211">
        <v>12</v>
      </c>
      <c r="G211" t="s">
        <v>17</v>
      </c>
      <c r="I211">
        <v>3003.9171488780489</v>
      </c>
      <c r="J211" t="s">
        <v>17</v>
      </c>
      <c r="W211">
        <v>3003.9171488780489</v>
      </c>
      <c r="Z211">
        <v>2002</v>
      </c>
      <c r="AA211">
        <v>502</v>
      </c>
      <c r="AB211">
        <v>3</v>
      </c>
      <c r="AC211">
        <v>12</v>
      </c>
      <c r="AD211" t="s">
        <v>17</v>
      </c>
      <c r="AE211" t="s">
        <v>17</v>
      </c>
      <c r="AF211">
        <f t="shared" si="22"/>
        <v>3003.9171488780489</v>
      </c>
      <c r="AG211" t="s">
        <v>17</v>
      </c>
      <c r="AH211">
        <v>2.6420543193817139</v>
      </c>
      <c r="AI211">
        <v>44.701148048780489</v>
      </c>
      <c r="AJ211">
        <f t="shared" si="23"/>
        <v>3.0039171488780489</v>
      </c>
    </row>
    <row r="212" spans="3:36">
      <c r="C212">
        <v>2002</v>
      </c>
      <c r="D212">
        <v>502</v>
      </c>
      <c r="E212">
        <v>3</v>
      </c>
      <c r="F212">
        <v>13</v>
      </c>
      <c r="G212" t="s">
        <v>17</v>
      </c>
      <c r="I212">
        <v>2750.5747387317074</v>
      </c>
      <c r="J212" t="s">
        <v>17</v>
      </c>
      <c r="W212">
        <v>2750.5747387317074</v>
      </c>
      <c r="Z212">
        <v>2002</v>
      </c>
      <c r="AA212">
        <v>502</v>
      </c>
      <c r="AB212">
        <v>3</v>
      </c>
      <c r="AC212">
        <v>13</v>
      </c>
      <c r="AD212" t="s">
        <v>17</v>
      </c>
      <c r="AE212" t="s">
        <v>17</v>
      </c>
      <c r="AF212">
        <f t="shared" si="22"/>
        <v>2750.5747387317074</v>
      </c>
      <c r="AG212" t="s">
        <v>17</v>
      </c>
      <c r="AH212">
        <v>2.7179999351501465</v>
      </c>
      <c r="AI212">
        <v>40.93117170731707</v>
      </c>
      <c r="AJ212">
        <f t="shared" si="23"/>
        <v>2.7505747387317072</v>
      </c>
    </row>
    <row r="213" spans="3:36">
      <c r="C213">
        <v>2002</v>
      </c>
      <c r="D213">
        <v>502</v>
      </c>
      <c r="E213">
        <v>3</v>
      </c>
      <c r="F213">
        <v>14</v>
      </c>
      <c r="G213" t="s">
        <v>17</v>
      </c>
      <c r="I213">
        <v>3257.2595590243905</v>
      </c>
      <c r="J213" t="s">
        <v>17</v>
      </c>
      <c r="W213">
        <v>3257.2595590243905</v>
      </c>
      <c r="Z213">
        <v>2002</v>
      </c>
      <c r="AA213">
        <v>502</v>
      </c>
      <c r="AB213">
        <v>3</v>
      </c>
      <c r="AC213">
        <v>14</v>
      </c>
      <c r="AD213" t="s">
        <v>17</v>
      </c>
      <c r="AE213" t="s">
        <v>17</v>
      </c>
      <c r="AF213">
        <f t="shared" si="22"/>
        <v>3257.2595590243905</v>
      </c>
      <c r="AG213" t="s">
        <v>17</v>
      </c>
      <c r="AH213">
        <v>2.4725940227508545</v>
      </c>
      <c r="AI213">
        <v>48.471124390243901</v>
      </c>
      <c r="AJ213">
        <f t="shared" si="23"/>
        <v>3.2572595590243902</v>
      </c>
    </row>
    <row r="214" spans="3:36">
      <c r="C214">
        <v>2002</v>
      </c>
      <c r="D214">
        <v>502</v>
      </c>
      <c r="E214">
        <v>4</v>
      </c>
      <c r="F214">
        <v>1</v>
      </c>
      <c r="G214">
        <v>74</v>
      </c>
      <c r="H214">
        <v>0.36429937200000001</v>
      </c>
      <c r="I214">
        <v>2336.3753771707316</v>
      </c>
      <c r="J214">
        <v>4.9229644864864867E-3</v>
      </c>
      <c r="W214">
        <v>2336.3753771707316</v>
      </c>
      <c r="X214">
        <v>4.9229644864864867E-3</v>
      </c>
      <c r="Z214">
        <v>2002</v>
      </c>
      <c r="AA214">
        <v>502</v>
      </c>
      <c r="AB214">
        <v>4</v>
      </c>
      <c r="AC214">
        <v>1</v>
      </c>
      <c r="AD214">
        <v>74</v>
      </c>
      <c r="AE214">
        <v>0.36429937200000001</v>
      </c>
      <c r="AF214">
        <f t="shared" si="22"/>
        <v>2336.3753771707316</v>
      </c>
      <c r="AG214">
        <f t="shared" ref="AG214:AG220" si="25">AE214/AD214</f>
        <v>4.9229644864864867E-3</v>
      </c>
      <c r="AH214">
        <v>2.1274874210357666</v>
      </c>
      <c r="AI214">
        <v>34.767490731707312</v>
      </c>
      <c r="AJ214">
        <f t="shared" si="23"/>
        <v>2.3363753771707314</v>
      </c>
    </row>
    <row r="215" spans="3:36">
      <c r="C215">
        <v>2002</v>
      </c>
      <c r="D215">
        <v>502</v>
      </c>
      <c r="E215">
        <v>4</v>
      </c>
      <c r="F215">
        <v>2</v>
      </c>
      <c r="G215">
        <v>74</v>
      </c>
      <c r="H215">
        <v>0.42703516799999991</v>
      </c>
      <c r="I215">
        <v>2448.1297966829266</v>
      </c>
      <c r="J215">
        <v>5.770745513513512E-3</v>
      </c>
      <c r="W215">
        <v>2448.1297966829266</v>
      </c>
      <c r="X215">
        <v>5.770745513513512E-3</v>
      </c>
      <c r="Z215">
        <v>2002</v>
      </c>
      <c r="AA215">
        <v>502</v>
      </c>
      <c r="AB215">
        <v>4</v>
      </c>
      <c r="AC215">
        <v>2</v>
      </c>
      <c r="AD215">
        <v>74</v>
      </c>
      <c r="AE215">
        <v>0.42703516799999991</v>
      </c>
      <c r="AF215">
        <f t="shared" si="22"/>
        <v>2448.1297966829266</v>
      </c>
      <c r="AG215">
        <f t="shared" si="25"/>
        <v>5.770745513513512E-3</v>
      </c>
      <c r="AH215">
        <v>2.0187234878540039</v>
      </c>
      <c r="AI215">
        <v>36.430502926829263</v>
      </c>
      <c r="AJ215">
        <f t="shared" si="23"/>
        <v>2.4481297966829265</v>
      </c>
    </row>
    <row r="216" spans="3:36">
      <c r="C216">
        <v>2002</v>
      </c>
      <c r="D216">
        <v>502</v>
      </c>
      <c r="E216">
        <v>4</v>
      </c>
      <c r="F216">
        <v>3</v>
      </c>
      <c r="G216">
        <v>74</v>
      </c>
      <c r="H216">
        <v>0.50868546000000014</v>
      </c>
      <c r="I216">
        <v>3025.7821440000002</v>
      </c>
      <c r="J216">
        <v>6.8741278378378397E-3</v>
      </c>
      <c r="W216">
        <v>3025.7821440000002</v>
      </c>
      <c r="X216">
        <v>6.8741278378378397E-3</v>
      </c>
      <c r="Z216">
        <v>2002</v>
      </c>
      <c r="AA216">
        <v>502</v>
      </c>
      <c r="AB216">
        <v>4</v>
      </c>
      <c r="AC216">
        <v>3</v>
      </c>
      <c r="AD216">
        <v>74</v>
      </c>
      <c r="AE216">
        <v>0.50868546000000014</v>
      </c>
      <c r="AF216">
        <f t="shared" si="22"/>
        <v>3025.7821440000002</v>
      </c>
      <c r="AG216">
        <f t="shared" si="25"/>
        <v>6.8741278378378397E-3</v>
      </c>
      <c r="AH216">
        <v>2.248833179473877</v>
      </c>
      <c r="AI216">
        <v>45.026519999999998</v>
      </c>
      <c r="AJ216">
        <f t="shared" si="23"/>
        <v>3.0257821440000003</v>
      </c>
    </row>
    <row r="217" spans="3:36">
      <c r="C217">
        <v>2002</v>
      </c>
      <c r="D217">
        <v>502</v>
      </c>
      <c r="E217">
        <v>4</v>
      </c>
      <c r="F217">
        <v>4</v>
      </c>
      <c r="G217">
        <v>74</v>
      </c>
      <c r="H217">
        <v>0.58890901200000001</v>
      </c>
      <c r="I217">
        <v>4054.3948097560979</v>
      </c>
      <c r="J217">
        <v>7.9582298918918926E-3</v>
      </c>
      <c r="W217">
        <v>4054.3948097560979</v>
      </c>
      <c r="X217">
        <v>7.9582298918918926E-3</v>
      </c>
      <c r="Z217">
        <v>2002</v>
      </c>
      <c r="AA217">
        <v>502</v>
      </c>
      <c r="AB217">
        <v>4</v>
      </c>
      <c r="AC217">
        <v>4</v>
      </c>
      <c r="AD217">
        <v>74</v>
      </c>
      <c r="AE217">
        <v>0.58890901200000001</v>
      </c>
      <c r="AF217">
        <f t="shared" si="22"/>
        <v>4054.3948097560979</v>
      </c>
      <c r="AG217">
        <f t="shared" si="25"/>
        <v>7.9582298918918926E-3</v>
      </c>
      <c r="AH217">
        <v>2.1969661712646484</v>
      </c>
      <c r="AI217">
        <v>60.333256097560977</v>
      </c>
      <c r="AJ217">
        <f t="shared" si="23"/>
        <v>4.054394809756098</v>
      </c>
    </row>
    <row r="218" spans="3:36">
      <c r="C218">
        <v>2002</v>
      </c>
      <c r="D218">
        <v>502</v>
      </c>
      <c r="E218">
        <v>4</v>
      </c>
      <c r="F218">
        <v>5</v>
      </c>
      <c r="G218">
        <v>74</v>
      </c>
      <c r="H218">
        <v>0.38692339199999998</v>
      </c>
      <c r="I218">
        <v>2311.5672842926833</v>
      </c>
      <c r="J218">
        <v>5.2286944864864864E-3</v>
      </c>
      <c r="W218">
        <v>2311.5672842926833</v>
      </c>
      <c r="X218">
        <v>5.2286944864864864E-3</v>
      </c>
      <c r="Z218">
        <v>2002</v>
      </c>
      <c r="AA218">
        <v>502</v>
      </c>
      <c r="AB218">
        <v>4</v>
      </c>
      <c r="AC218">
        <v>5</v>
      </c>
      <c r="AD218">
        <v>74</v>
      </c>
      <c r="AE218">
        <v>0.38692339199999998</v>
      </c>
      <c r="AF218">
        <f t="shared" si="22"/>
        <v>2311.5672842926833</v>
      </c>
      <c r="AG218">
        <f t="shared" si="25"/>
        <v>5.2286944864864864E-3</v>
      </c>
      <c r="AH218">
        <v>2.4685065746307373</v>
      </c>
      <c r="AI218">
        <v>34.398322682926832</v>
      </c>
      <c r="AJ218">
        <f t="shared" si="23"/>
        <v>2.3115672842926833</v>
      </c>
    </row>
    <row r="219" spans="3:36">
      <c r="C219">
        <v>2002</v>
      </c>
      <c r="D219">
        <v>502</v>
      </c>
      <c r="E219">
        <v>4</v>
      </c>
      <c r="F219">
        <v>6</v>
      </c>
      <c r="G219">
        <v>74</v>
      </c>
      <c r="H219">
        <v>0.53467930399999997</v>
      </c>
      <c r="I219">
        <v>2848.6965073170736</v>
      </c>
      <c r="J219">
        <v>7.2253959999999994E-3</v>
      </c>
      <c r="W219">
        <v>2848.6965073170736</v>
      </c>
      <c r="X219">
        <v>7.2253959999999994E-3</v>
      </c>
      <c r="Z219">
        <v>2002</v>
      </c>
      <c r="AA219">
        <v>502</v>
      </c>
      <c r="AB219">
        <v>4</v>
      </c>
      <c r="AC219">
        <v>6</v>
      </c>
      <c r="AD219">
        <v>74</v>
      </c>
      <c r="AE219">
        <v>0.53467930399999997</v>
      </c>
      <c r="AF219">
        <f t="shared" si="22"/>
        <v>2848.6965073170736</v>
      </c>
      <c r="AG219">
        <f t="shared" si="25"/>
        <v>7.2253959999999994E-3</v>
      </c>
      <c r="AH219">
        <v>2.7621397972106934</v>
      </c>
      <c r="AI219">
        <v>42.391317073170732</v>
      </c>
      <c r="AJ219">
        <f t="shared" si="23"/>
        <v>2.8486965073170736</v>
      </c>
    </row>
    <row r="220" spans="3:36">
      <c r="C220">
        <v>2002</v>
      </c>
      <c r="D220">
        <v>502</v>
      </c>
      <c r="E220">
        <v>4</v>
      </c>
      <c r="F220">
        <v>7</v>
      </c>
      <c r="G220">
        <v>74</v>
      </c>
      <c r="H220">
        <v>0.55140613199999988</v>
      </c>
      <c r="I220">
        <v>3464.6646556097567</v>
      </c>
      <c r="J220">
        <v>7.4514342162162149E-3</v>
      </c>
      <c r="W220">
        <v>3464.6646556097567</v>
      </c>
      <c r="X220">
        <v>7.4514342162162149E-3</v>
      </c>
      <c r="Z220">
        <v>2002</v>
      </c>
      <c r="AA220">
        <v>502</v>
      </c>
      <c r="AB220">
        <v>4</v>
      </c>
      <c r="AC220">
        <v>7</v>
      </c>
      <c r="AD220">
        <v>74</v>
      </c>
      <c r="AE220">
        <v>0.55140613199999988</v>
      </c>
      <c r="AF220">
        <f t="shared" si="22"/>
        <v>3464.6646556097567</v>
      </c>
      <c r="AG220">
        <f t="shared" si="25"/>
        <v>7.4514342162162149E-3</v>
      </c>
      <c r="AH220">
        <v>2.5299584865570068</v>
      </c>
      <c r="AI220">
        <v>51.557509756097566</v>
      </c>
      <c r="AJ220">
        <f t="shared" si="23"/>
        <v>3.4646646556097567</v>
      </c>
    </row>
    <row r="221" spans="3:36">
      <c r="C221">
        <v>2002</v>
      </c>
      <c r="D221">
        <v>502</v>
      </c>
      <c r="E221">
        <v>4</v>
      </c>
      <c r="F221">
        <v>8</v>
      </c>
      <c r="G221" t="s">
        <v>17</v>
      </c>
      <c r="I221">
        <v>2909.8213159024385</v>
      </c>
      <c r="J221" t="s">
        <v>17</v>
      </c>
      <c r="W221">
        <v>2909.8213159024385</v>
      </c>
      <c r="Z221">
        <v>2002</v>
      </c>
      <c r="AA221">
        <v>502</v>
      </c>
      <c r="AB221">
        <v>4</v>
      </c>
      <c r="AC221">
        <v>8</v>
      </c>
      <c r="AD221" t="s">
        <v>17</v>
      </c>
      <c r="AE221" t="s">
        <v>17</v>
      </c>
      <c r="AF221">
        <f t="shared" si="22"/>
        <v>2909.8213159024385</v>
      </c>
      <c r="AG221" t="s">
        <v>17</v>
      </c>
      <c r="AH221">
        <v>2.2140407562255859</v>
      </c>
      <c r="AI221">
        <v>43.30091243902438</v>
      </c>
      <c r="AJ221">
        <f t="shared" si="23"/>
        <v>2.9098213159024384</v>
      </c>
    </row>
    <row r="222" spans="3:36">
      <c r="C222">
        <v>2002</v>
      </c>
      <c r="D222">
        <v>502</v>
      </c>
      <c r="E222">
        <v>4</v>
      </c>
      <c r="F222">
        <v>9</v>
      </c>
      <c r="G222" t="s">
        <v>17</v>
      </c>
      <c r="I222">
        <v>3083.3807882926835</v>
      </c>
      <c r="J222" t="s">
        <v>17</v>
      </c>
      <c r="W222">
        <v>3083.3807882926835</v>
      </c>
      <c r="Z222">
        <v>2002</v>
      </c>
      <c r="AA222">
        <v>502</v>
      </c>
      <c r="AB222">
        <v>4</v>
      </c>
      <c r="AC222">
        <v>9</v>
      </c>
      <c r="AD222" t="s">
        <v>17</v>
      </c>
      <c r="AE222" t="s">
        <v>17</v>
      </c>
      <c r="AF222">
        <f t="shared" si="22"/>
        <v>3083.3807882926835</v>
      </c>
      <c r="AG222" t="s">
        <v>17</v>
      </c>
      <c r="AH222">
        <v>2.2919292449951172</v>
      </c>
      <c r="AI222">
        <v>45.883642682926833</v>
      </c>
      <c r="AJ222">
        <f t="shared" si="23"/>
        <v>3.0833807882926836</v>
      </c>
    </row>
    <row r="223" spans="3:36">
      <c r="C223">
        <v>2002</v>
      </c>
      <c r="D223">
        <v>502</v>
      </c>
      <c r="E223">
        <v>4</v>
      </c>
      <c r="F223">
        <v>10</v>
      </c>
      <c r="G223" t="s">
        <v>17</v>
      </c>
      <c r="I223">
        <v>2965.865116097561</v>
      </c>
      <c r="J223" t="s">
        <v>17</v>
      </c>
      <c r="W223">
        <v>2965.865116097561</v>
      </c>
      <c r="Z223">
        <v>2002</v>
      </c>
      <c r="AA223">
        <v>502</v>
      </c>
      <c r="AB223">
        <v>4</v>
      </c>
      <c r="AC223">
        <v>10</v>
      </c>
      <c r="AD223" t="s">
        <v>17</v>
      </c>
      <c r="AE223" t="s">
        <v>17</v>
      </c>
      <c r="AF223">
        <f t="shared" si="22"/>
        <v>2965.865116097561</v>
      </c>
      <c r="AG223" t="s">
        <v>17</v>
      </c>
      <c r="AH223">
        <v>2.6328940391540527</v>
      </c>
      <c r="AI223">
        <v>44.134897560975602</v>
      </c>
      <c r="AJ223">
        <f t="shared" si="23"/>
        <v>2.9658651160975609</v>
      </c>
    </row>
    <row r="224" spans="3:36">
      <c r="C224">
        <v>2002</v>
      </c>
      <c r="D224">
        <v>502</v>
      </c>
      <c r="E224">
        <v>4</v>
      </c>
      <c r="F224">
        <v>11</v>
      </c>
      <c r="G224" t="s">
        <v>17</v>
      </c>
      <c r="I224">
        <v>3450.0879921951228</v>
      </c>
      <c r="J224" t="s">
        <v>17</v>
      </c>
      <c r="W224">
        <v>3450.0879921951228</v>
      </c>
      <c r="Z224">
        <v>2002</v>
      </c>
      <c r="AA224">
        <v>502</v>
      </c>
      <c r="AB224">
        <v>4</v>
      </c>
      <c r="AC224">
        <v>11</v>
      </c>
      <c r="AD224" t="s">
        <v>17</v>
      </c>
      <c r="AE224" t="s">
        <v>17</v>
      </c>
      <c r="AF224">
        <f t="shared" si="22"/>
        <v>3450.0879921951228</v>
      </c>
      <c r="AG224" t="s">
        <v>17</v>
      </c>
      <c r="AH224">
        <v>2.4006681442260742</v>
      </c>
      <c r="AI224">
        <v>51.340595121951225</v>
      </c>
      <c r="AJ224">
        <f t="shared" si="23"/>
        <v>3.4500879921951229</v>
      </c>
    </row>
    <row r="225" spans="3:36">
      <c r="C225">
        <v>2002</v>
      </c>
      <c r="D225">
        <v>502</v>
      </c>
      <c r="E225">
        <v>4</v>
      </c>
      <c r="F225">
        <v>12</v>
      </c>
      <c r="G225" t="s">
        <v>17</v>
      </c>
      <c r="I225">
        <v>3381.3277884878048</v>
      </c>
      <c r="J225" t="s">
        <v>17</v>
      </c>
      <c r="W225">
        <v>3381.3277884878048</v>
      </c>
      <c r="Z225">
        <v>2002</v>
      </c>
      <c r="AA225">
        <v>502</v>
      </c>
      <c r="AB225">
        <v>4</v>
      </c>
      <c r="AC225">
        <v>12</v>
      </c>
      <c r="AD225" t="s">
        <v>17</v>
      </c>
      <c r="AE225" t="s">
        <v>17</v>
      </c>
      <c r="AF225">
        <f t="shared" si="22"/>
        <v>3381.3277884878048</v>
      </c>
      <c r="AG225" t="s">
        <v>17</v>
      </c>
      <c r="AH225">
        <v>2.6083133220672607</v>
      </c>
      <c r="AI225">
        <v>50.317377804878042</v>
      </c>
      <c r="AJ225">
        <f t="shared" si="23"/>
        <v>3.381327788487805</v>
      </c>
    </row>
    <row r="226" spans="3:36">
      <c r="C226">
        <v>2002</v>
      </c>
      <c r="D226">
        <v>502</v>
      </c>
      <c r="E226">
        <v>4</v>
      </c>
      <c r="F226">
        <v>13</v>
      </c>
      <c r="G226" t="s">
        <v>17</v>
      </c>
      <c r="I226">
        <v>2281.0673514146347</v>
      </c>
      <c r="J226" t="s">
        <v>17</v>
      </c>
      <c r="W226">
        <v>2281.0673514146347</v>
      </c>
      <c r="Z226">
        <v>2002</v>
      </c>
      <c r="AA226">
        <v>502</v>
      </c>
      <c r="AB226">
        <v>4</v>
      </c>
      <c r="AC226">
        <v>13</v>
      </c>
      <c r="AD226" t="s">
        <v>17</v>
      </c>
      <c r="AE226" t="s">
        <v>17</v>
      </c>
      <c r="AF226">
        <f t="shared" si="22"/>
        <v>2281.0673514146347</v>
      </c>
      <c r="AG226" t="s">
        <v>17</v>
      </c>
      <c r="AH226">
        <v>2.4873178005218506</v>
      </c>
      <c r="AI226">
        <v>33.944454634146346</v>
      </c>
      <c r="AJ226">
        <f t="shared" si="23"/>
        <v>2.2810673514146349</v>
      </c>
    </row>
    <row r="227" spans="3:36">
      <c r="C227">
        <v>2002</v>
      </c>
      <c r="D227">
        <v>502</v>
      </c>
      <c r="E227">
        <v>4</v>
      </c>
      <c r="F227">
        <v>14</v>
      </c>
      <c r="G227" t="s">
        <v>17</v>
      </c>
      <c r="I227">
        <v>3466.1639695609761</v>
      </c>
      <c r="J227" t="s">
        <v>17</v>
      </c>
      <c r="W227">
        <v>3466.1639695609761</v>
      </c>
      <c r="Z227">
        <v>2002</v>
      </c>
      <c r="AA227">
        <v>502</v>
      </c>
      <c r="AB227">
        <v>4</v>
      </c>
      <c r="AC227">
        <v>14</v>
      </c>
      <c r="AD227" t="s">
        <v>17</v>
      </c>
      <c r="AE227" t="s">
        <v>17</v>
      </c>
      <c r="AF227">
        <f t="shared" si="22"/>
        <v>3466.1639695609761</v>
      </c>
      <c r="AG227" t="s">
        <v>17</v>
      </c>
      <c r="AH227">
        <v>2.4550673961639404</v>
      </c>
      <c r="AI227">
        <v>51.579820975609756</v>
      </c>
      <c r="AJ227">
        <f t="shared" si="23"/>
        <v>3.4661639695609763</v>
      </c>
    </row>
    <row r="228" spans="3:36">
      <c r="C228">
        <v>2003</v>
      </c>
      <c r="D228">
        <v>502</v>
      </c>
      <c r="E228">
        <v>1</v>
      </c>
      <c r="F228">
        <v>1</v>
      </c>
      <c r="G228">
        <v>89</v>
      </c>
      <c r="H228">
        <v>0.46797389099999998</v>
      </c>
      <c r="I228">
        <v>2008.0097560975619</v>
      </c>
      <c r="J228">
        <v>5.2581336067415727E-3</v>
      </c>
      <c r="W228">
        <v>2008.0097560975619</v>
      </c>
      <c r="X228">
        <v>5.2581336067415727E-3</v>
      </c>
      <c r="Z228">
        <v>2003</v>
      </c>
      <c r="AA228">
        <v>502</v>
      </c>
      <c r="AB228">
        <v>1</v>
      </c>
      <c r="AC228">
        <v>1</v>
      </c>
      <c r="AD228">
        <v>89</v>
      </c>
      <c r="AE228">
        <v>0.46797389099999998</v>
      </c>
      <c r="AF228">
        <f t="shared" si="22"/>
        <v>2008.0097560975619</v>
      </c>
      <c r="AG228">
        <f>AE228/AD228</f>
        <v>5.2581336067415727E-3</v>
      </c>
      <c r="AH228" s="4">
        <v>1.9703879356384277</v>
      </c>
      <c r="AI228">
        <v>29.881097560975618</v>
      </c>
      <c r="AJ228">
        <f t="shared" si="23"/>
        <v>2.0080097560975618</v>
      </c>
    </row>
    <row r="229" spans="3:36">
      <c r="C229">
        <v>2003</v>
      </c>
      <c r="D229">
        <v>502</v>
      </c>
      <c r="E229">
        <v>1</v>
      </c>
      <c r="F229">
        <v>2</v>
      </c>
      <c r="G229">
        <v>89</v>
      </c>
      <c r="H229">
        <v>0.43982700000000002</v>
      </c>
      <c r="I229">
        <v>2156.7512195121958</v>
      </c>
      <c r="J229">
        <v>4.941876404494382E-3</v>
      </c>
      <c r="W229">
        <v>2156.7512195121958</v>
      </c>
      <c r="X229">
        <v>4.941876404494382E-3</v>
      </c>
      <c r="Z229">
        <v>2003</v>
      </c>
      <c r="AA229">
        <v>502</v>
      </c>
      <c r="AB229">
        <v>1</v>
      </c>
      <c r="AC229">
        <v>2</v>
      </c>
      <c r="AD229">
        <v>89</v>
      </c>
      <c r="AE229">
        <v>0.43982700000000002</v>
      </c>
      <c r="AF229">
        <f t="shared" si="22"/>
        <v>2156.7512195121958</v>
      </c>
      <c r="AG229">
        <f>AE229/AD229</f>
        <v>4.941876404494382E-3</v>
      </c>
      <c r="AH229" s="4">
        <v>1.9146268367767334</v>
      </c>
      <c r="AI229">
        <v>32.094512195121958</v>
      </c>
      <c r="AJ229">
        <f t="shared" si="23"/>
        <v>2.1567512195121958</v>
      </c>
    </row>
    <row r="230" spans="3:36">
      <c r="C230">
        <v>2003</v>
      </c>
      <c r="D230">
        <v>502</v>
      </c>
      <c r="E230">
        <v>1</v>
      </c>
      <c r="F230">
        <v>3</v>
      </c>
      <c r="G230">
        <v>89</v>
      </c>
      <c r="I230">
        <v>3625.5731707317086</v>
      </c>
      <c r="J230" t="s">
        <v>17</v>
      </c>
      <c r="W230">
        <v>3625.5731707317086</v>
      </c>
      <c r="X230" t="s">
        <v>17</v>
      </c>
      <c r="Z230">
        <v>2003</v>
      </c>
      <c r="AA230">
        <v>502</v>
      </c>
      <c r="AB230">
        <v>1</v>
      </c>
      <c r="AC230">
        <v>3</v>
      </c>
      <c r="AD230">
        <v>89</v>
      </c>
      <c r="AE230" t="s">
        <v>17</v>
      </c>
      <c r="AF230">
        <f t="shared" si="22"/>
        <v>3625.5731707317086</v>
      </c>
      <c r="AG230" s="129" t="s">
        <v>17</v>
      </c>
      <c r="AH230" s="4">
        <v>1.8519691228866577</v>
      </c>
      <c r="AI230">
        <v>53.951981707317081</v>
      </c>
      <c r="AJ230">
        <f t="shared" si="23"/>
        <v>3.6255731707317085</v>
      </c>
    </row>
    <row r="231" spans="3:36">
      <c r="C231">
        <v>2003</v>
      </c>
      <c r="D231">
        <v>502</v>
      </c>
      <c r="E231">
        <v>1</v>
      </c>
      <c r="F231">
        <v>4</v>
      </c>
      <c r="G231">
        <v>89</v>
      </c>
      <c r="H231">
        <v>0.70128621700000005</v>
      </c>
      <c r="I231">
        <v>3383.8682926829274</v>
      </c>
      <c r="J231">
        <v>7.8796204157303377E-3</v>
      </c>
      <c r="W231">
        <v>3383.8682926829274</v>
      </c>
      <c r="X231">
        <v>7.8796204157303377E-3</v>
      </c>
      <c r="Z231">
        <v>2003</v>
      </c>
      <c r="AA231">
        <v>502</v>
      </c>
      <c r="AB231">
        <v>1</v>
      </c>
      <c r="AC231">
        <v>4</v>
      </c>
      <c r="AD231">
        <v>89</v>
      </c>
      <c r="AE231">
        <v>0.70128621700000005</v>
      </c>
      <c r="AF231">
        <f t="shared" si="22"/>
        <v>3383.8682926829274</v>
      </c>
      <c r="AG231">
        <f>AE231/AD231</f>
        <v>7.8796204157303377E-3</v>
      </c>
      <c r="AH231" s="4">
        <v>1.821092963218689</v>
      </c>
      <c r="AI231">
        <v>50.355182926829272</v>
      </c>
      <c r="AJ231">
        <f t="shared" si="23"/>
        <v>3.3838682926829273</v>
      </c>
    </row>
    <row r="232" spans="3:36">
      <c r="C232">
        <v>2003</v>
      </c>
      <c r="D232">
        <v>502</v>
      </c>
      <c r="E232">
        <v>1</v>
      </c>
      <c r="F232">
        <v>5</v>
      </c>
      <c r="G232">
        <v>89</v>
      </c>
      <c r="H232">
        <v>0.75533109799999998</v>
      </c>
      <c r="I232">
        <v>4834.0975609756106</v>
      </c>
      <c r="J232">
        <v>8.4868662696629214E-3</v>
      </c>
      <c r="W232">
        <v>4834.0975609756106</v>
      </c>
      <c r="X232">
        <v>8.4868662696629214E-3</v>
      </c>
      <c r="Z232">
        <v>2003</v>
      </c>
      <c r="AA232">
        <v>502</v>
      </c>
      <c r="AB232">
        <v>1</v>
      </c>
      <c r="AC232">
        <v>5</v>
      </c>
      <c r="AD232">
        <v>89</v>
      </c>
      <c r="AE232">
        <v>0.75533109799999998</v>
      </c>
      <c r="AF232">
        <f t="shared" si="22"/>
        <v>4834.0975609756106</v>
      </c>
      <c r="AG232">
        <f>AE232/AD232</f>
        <v>8.4868662696629214E-3</v>
      </c>
      <c r="AH232" s="4">
        <v>1.9638280868530273</v>
      </c>
      <c r="AI232">
        <v>71.935975609756099</v>
      </c>
      <c r="AJ232">
        <f t="shared" si="23"/>
        <v>4.8340975609756107</v>
      </c>
    </row>
    <row r="233" spans="3:36">
      <c r="C233">
        <v>2003</v>
      </c>
      <c r="D233">
        <v>502</v>
      </c>
      <c r="E233">
        <v>1</v>
      </c>
      <c r="F233">
        <v>6</v>
      </c>
      <c r="G233">
        <v>89</v>
      </c>
      <c r="H233">
        <v>0.76742703400000001</v>
      </c>
      <c r="I233">
        <v>5429.0634146341472</v>
      </c>
      <c r="J233">
        <v>8.6227756629213489E-3</v>
      </c>
      <c r="W233">
        <v>5429.0634146341472</v>
      </c>
      <c r="X233">
        <v>8.6227756629213489E-3</v>
      </c>
      <c r="Z233">
        <v>2003</v>
      </c>
      <c r="AA233">
        <v>502</v>
      </c>
      <c r="AB233">
        <v>1</v>
      </c>
      <c r="AC233">
        <v>6</v>
      </c>
      <c r="AD233">
        <v>89</v>
      </c>
      <c r="AE233">
        <v>0.76742703400000001</v>
      </c>
      <c r="AF233">
        <f t="shared" si="22"/>
        <v>5429.0634146341472</v>
      </c>
      <c r="AG233">
        <f>AE233/AD233</f>
        <v>8.6227756629213489E-3</v>
      </c>
      <c r="AH233" s="4">
        <v>2.2099466323852539</v>
      </c>
      <c r="AI233">
        <v>80.78963414634147</v>
      </c>
      <c r="AJ233">
        <f t="shared" si="23"/>
        <v>5.4290634146341468</v>
      </c>
    </row>
    <row r="234" spans="3:36">
      <c r="C234">
        <v>2003</v>
      </c>
      <c r="D234">
        <v>502</v>
      </c>
      <c r="E234">
        <v>1</v>
      </c>
      <c r="F234">
        <v>7</v>
      </c>
      <c r="G234">
        <v>89</v>
      </c>
      <c r="H234">
        <v>0.80169577400000003</v>
      </c>
      <c r="I234">
        <v>5968.2512195121963</v>
      </c>
      <c r="J234">
        <v>9.0078176853932591E-3</v>
      </c>
      <c r="W234">
        <v>5968.2512195121963</v>
      </c>
      <c r="X234">
        <v>9.0078176853932591E-3</v>
      </c>
      <c r="Z234">
        <v>2003</v>
      </c>
      <c r="AA234">
        <v>502</v>
      </c>
      <c r="AB234">
        <v>1</v>
      </c>
      <c r="AC234">
        <v>7</v>
      </c>
      <c r="AD234">
        <v>89</v>
      </c>
      <c r="AE234">
        <v>0.80169577400000003</v>
      </c>
      <c r="AF234">
        <f t="shared" si="22"/>
        <v>5968.2512195121963</v>
      </c>
      <c r="AG234">
        <f>AE234/AD234</f>
        <v>9.0078176853932591E-3</v>
      </c>
      <c r="AH234" s="4">
        <v>2.6728212833404541</v>
      </c>
      <c r="AI234">
        <v>88.813262195121965</v>
      </c>
      <c r="AJ234">
        <f t="shared" si="23"/>
        <v>5.9682512195121964</v>
      </c>
    </row>
    <row r="235" spans="3:36">
      <c r="C235">
        <v>2003</v>
      </c>
      <c r="D235">
        <v>502</v>
      </c>
      <c r="E235">
        <v>1</v>
      </c>
      <c r="F235">
        <v>8</v>
      </c>
      <c r="G235" t="s">
        <v>17</v>
      </c>
      <c r="I235">
        <v>4722.5414634146346</v>
      </c>
      <c r="J235" t="s">
        <v>17</v>
      </c>
      <c r="W235">
        <v>4722.5414634146346</v>
      </c>
      <c r="Z235">
        <v>2003</v>
      </c>
      <c r="AA235">
        <v>502</v>
      </c>
      <c r="AB235">
        <v>1</v>
      </c>
      <c r="AC235">
        <v>8</v>
      </c>
      <c r="AD235" t="s">
        <v>17</v>
      </c>
      <c r="AE235" t="s">
        <v>17</v>
      </c>
      <c r="AF235">
        <f t="shared" si="22"/>
        <v>4722.5414634146346</v>
      </c>
      <c r="AG235" t="s">
        <v>17</v>
      </c>
      <c r="AH235" s="4">
        <v>2.5467772483825684</v>
      </c>
      <c r="AI235">
        <v>70.275914634146346</v>
      </c>
      <c r="AJ235">
        <f t="shared" si="23"/>
        <v>4.7225414634146343</v>
      </c>
    </row>
    <row r="236" spans="3:36">
      <c r="C236">
        <v>2003</v>
      </c>
      <c r="D236">
        <v>502</v>
      </c>
      <c r="E236">
        <v>1</v>
      </c>
      <c r="F236">
        <v>9</v>
      </c>
      <c r="G236" t="s">
        <v>17</v>
      </c>
      <c r="I236">
        <v>4927.0609756097574</v>
      </c>
      <c r="J236" t="s">
        <v>17</v>
      </c>
      <c r="W236">
        <v>4927.0609756097574</v>
      </c>
      <c r="Z236">
        <v>2003</v>
      </c>
      <c r="AA236">
        <v>502</v>
      </c>
      <c r="AB236">
        <v>1</v>
      </c>
      <c r="AC236">
        <v>9</v>
      </c>
      <c r="AD236" t="s">
        <v>17</v>
      </c>
      <c r="AE236" t="s">
        <v>17</v>
      </c>
      <c r="AF236">
        <f t="shared" si="22"/>
        <v>4927.0609756097574</v>
      </c>
      <c r="AG236" t="s">
        <v>17</v>
      </c>
      <c r="AH236" s="4">
        <v>2.2185816764831543</v>
      </c>
      <c r="AI236">
        <v>73.319359756097569</v>
      </c>
      <c r="AJ236">
        <f t="shared" si="23"/>
        <v>4.9270609756097574</v>
      </c>
    </row>
    <row r="237" spans="3:36">
      <c r="C237">
        <v>2003</v>
      </c>
      <c r="D237">
        <v>502</v>
      </c>
      <c r="E237">
        <v>1</v>
      </c>
      <c r="F237">
        <v>10</v>
      </c>
      <c r="G237" t="s">
        <v>17</v>
      </c>
      <c r="I237">
        <v>5596.3975609756117</v>
      </c>
      <c r="J237" t="s">
        <v>17</v>
      </c>
      <c r="W237">
        <v>5596.3975609756117</v>
      </c>
      <c r="Z237">
        <v>2003</v>
      </c>
      <c r="AA237">
        <v>502</v>
      </c>
      <c r="AB237">
        <v>1</v>
      </c>
      <c r="AC237">
        <v>10</v>
      </c>
      <c r="AD237" t="s">
        <v>17</v>
      </c>
      <c r="AE237" t="s">
        <v>17</v>
      </c>
      <c r="AF237">
        <f t="shared" si="22"/>
        <v>5596.3975609756117</v>
      </c>
      <c r="AG237" t="s">
        <v>17</v>
      </c>
      <c r="AH237" s="4">
        <v>2.1574103832244873</v>
      </c>
      <c r="AI237">
        <v>83.279725609756113</v>
      </c>
      <c r="AJ237">
        <f t="shared" si="23"/>
        <v>5.5963975609756114</v>
      </c>
    </row>
    <row r="238" spans="3:36">
      <c r="C238">
        <v>2003</v>
      </c>
      <c r="D238">
        <v>502</v>
      </c>
      <c r="E238">
        <v>1</v>
      </c>
      <c r="F238">
        <v>11</v>
      </c>
      <c r="G238" t="s">
        <v>17</v>
      </c>
      <c r="I238">
        <v>4908.4682926829273</v>
      </c>
      <c r="J238" t="s">
        <v>17</v>
      </c>
      <c r="W238">
        <v>4908.4682926829273</v>
      </c>
      <c r="Z238">
        <v>2003</v>
      </c>
      <c r="AA238">
        <v>502</v>
      </c>
      <c r="AB238">
        <v>1</v>
      </c>
      <c r="AC238">
        <v>11</v>
      </c>
      <c r="AD238" t="s">
        <v>17</v>
      </c>
      <c r="AE238" t="s">
        <v>17</v>
      </c>
      <c r="AF238">
        <f t="shared" si="22"/>
        <v>4908.4682926829273</v>
      </c>
      <c r="AG238" t="s">
        <v>17</v>
      </c>
      <c r="AH238" s="4">
        <v>2.6758465766906738</v>
      </c>
      <c r="AI238">
        <v>73.042682926829272</v>
      </c>
      <c r="AJ238">
        <f t="shared" si="23"/>
        <v>4.9084682926829277</v>
      </c>
    </row>
    <row r="239" spans="3:36">
      <c r="C239">
        <v>2003</v>
      </c>
      <c r="D239">
        <v>502</v>
      </c>
      <c r="E239">
        <v>1</v>
      </c>
      <c r="F239">
        <v>12</v>
      </c>
      <c r="G239" t="s">
        <v>17</v>
      </c>
      <c r="I239">
        <v>6581.8097560975621</v>
      </c>
      <c r="J239" t="s">
        <v>17</v>
      </c>
      <c r="W239">
        <v>6581.8097560975621</v>
      </c>
      <c r="Z239">
        <v>2003</v>
      </c>
      <c r="AA239">
        <v>502</v>
      </c>
      <c r="AB239">
        <v>1</v>
      </c>
      <c r="AC239">
        <v>12</v>
      </c>
      <c r="AD239" t="s">
        <v>17</v>
      </c>
      <c r="AE239" t="s">
        <v>17</v>
      </c>
      <c r="AF239">
        <f t="shared" si="22"/>
        <v>6581.8097560975621</v>
      </c>
      <c r="AG239" t="s">
        <v>17</v>
      </c>
      <c r="AH239" s="4">
        <v>2.6636064052581787</v>
      </c>
      <c r="AI239">
        <v>97.943597560975618</v>
      </c>
      <c r="AJ239">
        <f t="shared" si="23"/>
        <v>6.5818097560975621</v>
      </c>
    </row>
    <row r="240" spans="3:36">
      <c r="C240">
        <v>2003</v>
      </c>
      <c r="D240">
        <v>502</v>
      </c>
      <c r="E240">
        <v>1</v>
      </c>
      <c r="F240">
        <v>13</v>
      </c>
      <c r="G240" t="s">
        <v>17</v>
      </c>
      <c r="I240">
        <v>4796.9121951219522</v>
      </c>
      <c r="J240" t="s">
        <v>17</v>
      </c>
      <c r="W240">
        <v>4796.9121951219522</v>
      </c>
      <c r="Z240">
        <v>2003</v>
      </c>
      <c r="AA240">
        <v>502</v>
      </c>
      <c r="AB240">
        <v>1</v>
      </c>
      <c r="AC240">
        <v>13</v>
      </c>
      <c r="AD240" t="s">
        <v>17</v>
      </c>
      <c r="AE240" t="s">
        <v>17</v>
      </c>
      <c r="AF240">
        <f t="shared" si="22"/>
        <v>4796.9121951219522</v>
      </c>
      <c r="AG240" t="s">
        <v>17</v>
      </c>
      <c r="AH240" s="129" t="s">
        <v>17</v>
      </c>
      <c r="AI240">
        <v>71.382621951219519</v>
      </c>
      <c r="AJ240">
        <f t="shared" si="23"/>
        <v>4.7969121951219522</v>
      </c>
    </row>
    <row r="241" spans="3:36">
      <c r="C241">
        <v>2003</v>
      </c>
      <c r="D241">
        <v>502</v>
      </c>
      <c r="E241">
        <v>1</v>
      </c>
      <c r="F241">
        <v>14</v>
      </c>
      <c r="G241" t="s">
        <v>17</v>
      </c>
      <c r="I241">
        <v>5150.1731707317085</v>
      </c>
      <c r="J241" t="s">
        <v>17</v>
      </c>
      <c r="W241">
        <v>5150.1731707317085</v>
      </c>
      <c r="Z241">
        <v>2003</v>
      </c>
      <c r="AA241">
        <v>502</v>
      </c>
      <c r="AB241">
        <v>1</v>
      </c>
      <c r="AC241">
        <v>14</v>
      </c>
      <c r="AD241" t="s">
        <v>17</v>
      </c>
      <c r="AE241" t="s">
        <v>17</v>
      </c>
      <c r="AF241">
        <f t="shared" si="22"/>
        <v>5150.1731707317085</v>
      </c>
      <c r="AG241" t="s">
        <v>17</v>
      </c>
      <c r="AH241" s="4">
        <v>2.1257412433624268</v>
      </c>
      <c r="AI241">
        <v>76.639481707317088</v>
      </c>
      <c r="AJ241">
        <f t="shared" si="23"/>
        <v>5.1501731707317084</v>
      </c>
    </row>
    <row r="242" spans="3:36">
      <c r="C242">
        <v>2003</v>
      </c>
      <c r="D242">
        <v>502</v>
      </c>
      <c r="E242">
        <v>2</v>
      </c>
      <c r="F242">
        <v>1</v>
      </c>
      <c r="G242">
        <v>89</v>
      </c>
      <c r="H242">
        <v>0.42804341000000001</v>
      </c>
      <c r="I242">
        <v>1524.6000000000001</v>
      </c>
      <c r="J242">
        <v>4.8094765168539329E-3</v>
      </c>
      <c r="W242">
        <v>1524.6000000000001</v>
      </c>
      <c r="X242">
        <v>4.8094765168539329E-3</v>
      </c>
      <c r="Z242">
        <v>2003</v>
      </c>
      <c r="AA242">
        <v>502</v>
      </c>
      <c r="AB242">
        <v>2</v>
      </c>
      <c r="AC242">
        <v>1</v>
      </c>
      <c r="AD242">
        <v>89</v>
      </c>
      <c r="AE242">
        <v>0.42804341000000001</v>
      </c>
      <c r="AF242">
        <f t="shared" si="22"/>
        <v>1524.6000000000001</v>
      </c>
      <c r="AG242">
        <f t="shared" ref="AG242:AG248" si="26">AE242/AD242</f>
        <v>4.8094765168539329E-3</v>
      </c>
      <c r="AH242" s="4">
        <v>1.8945884704589844</v>
      </c>
      <c r="AI242">
        <v>22.6875</v>
      </c>
      <c r="AJ242">
        <f t="shared" si="23"/>
        <v>1.5246000000000002</v>
      </c>
    </row>
    <row r="243" spans="3:36">
      <c r="C243">
        <v>2003</v>
      </c>
      <c r="D243">
        <v>502</v>
      </c>
      <c r="E243">
        <v>2</v>
      </c>
      <c r="F243">
        <v>2</v>
      </c>
      <c r="G243">
        <v>89</v>
      </c>
      <c r="H243">
        <v>0.56648767899999997</v>
      </c>
      <c r="I243">
        <v>2658.753658536586</v>
      </c>
      <c r="J243">
        <v>6.3650301011235954E-3</v>
      </c>
      <c r="W243">
        <v>2658.753658536586</v>
      </c>
      <c r="X243">
        <v>6.3650301011235954E-3</v>
      </c>
      <c r="Z243">
        <v>2003</v>
      </c>
      <c r="AA243">
        <v>502</v>
      </c>
      <c r="AB243">
        <v>2</v>
      </c>
      <c r="AC243">
        <v>2</v>
      </c>
      <c r="AD243">
        <v>89</v>
      </c>
      <c r="AE243">
        <v>0.56648767899999997</v>
      </c>
      <c r="AF243">
        <f t="shared" si="22"/>
        <v>2658.753658536586</v>
      </c>
      <c r="AG243">
        <f t="shared" si="26"/>
        <v>6.3650301011235954E-3</v>
      </c>
      <c r="AH243" s="4">
        <v>1.7768585681915283</v>
      </c>
      <c r="AI243">
        <v>39.564786585365859</v>
      </c>
      <c r="AJ243">
        <f t="shared" si="23"/>
        <v>2.6587536585365861</v>
      </c>
    </row>
    <row r="244" spans="3:36">
      <c r="C244">
        <v>2003</v>
      </c>
      <c r="D244">
        <v>502</v>
      </c>
      <c r="E244">
        <v>2</v>
      </c>
      <c r="F244">
        <v>3</v>
      </c>
      <c r="G244">
        <v>89</v>
      </c>
      <c r="H244">
        <v>0.60980182500000002</v>
      </c>
      <c r="I244">
        <v>2974.8292682926835</v>
      </c>
      <c r="J244">
        <v>6.8517058988764043E-3</v>
      </c>
      <c r="W244">
        <v>2974.8292682926835</v>
      </c>
      <c r="X244">
        <v>6.8517058988764043E-3</v>
      </c>
      <c r="Z244">
        <v>2003</v>
      </c>
      <c r="AA244">
        <v>502</v>
      </c>
      <c r="AB244">
        <v>2</v>
      </c>
      <c r="AC244">
        <v>3</v>
      </c>
      <c r="AD244">
        <v>89</v>
      </c>
      <c r="AE244">
        <v>0.60980182500000002</v>
      </c>
      <c r="AF244">
        <f t="shared" si="22"/>
        <v>2974.8292682926835</v>
      </c>
      <c r="AG244">
        <f t="shared" si="26"/>
        <v>6.8517058988764043E-3</v>
      </c>
      <c r="AH244" s="4">
        <v>1.8751169443130493</v>
      </c>
      <c r="AI244">
        <v>44.268292682926834</v>
      </c>
      <c r="AJ244">
        <f t="shared" si="23"/>
        <v>2.9748292682926833</v>
      </c>
    </row>
    <row r="245" spans="3:36">
      <c r="C245">
        <v>2003</v>
      </c>
      <c r="D245">
        <v>502</v>
      </c>
      <c r="E245">
        <v>2</v>
      </c>
      <c r="F245">
        <v>4</v>
      </c>
      <c r="G245">
        <v>89</v>
      </c>
      <c r="H245">
        <v>0.70548253699999997</v>
      </c>
      <c r="I245">
        <v>4945.6536585365866</v>
      </c>
      <c r="J245">
        <v>7.9267700786516855E-3</v>
      </c>
      <c r="W245">
        <v>4945.6536585365866</v>
      </c>
      <c r="X245">
        <v>7.9267700786516855E-3</v>
      </c>
      <c r="Z245">
        <v>2003</v>
      </c>
      <c r="AA245">
        <v>502</v>
      </c>
      <c r="AB245">
        <v>2</v>
      </c>
      <c r="AC245">
        <v>4</v>
      </c>
      <c r="AD245">
        <v>89</v>
      </c>
      <c r="AE245">
        <v>0.70548253699999997</v>
      </c>
      <c r="AF245">
        <f t="shared" si="22"/>
        <v>4945.6536585365866</v>
      </c>
      <c r="AG245">
        <f t="shared" si="26"/>
        <v>7.9267700786516855E-3</v>
      </c>
      <c r="AH245" s="4">
        <v>2.3964643478393555</v>
      </c>
      <c r="AI245">
        <v>73.596036585365866</v>
      </c>
      <c r="AJ245">
        <f t="shared" si="23"/>
        <v>4.9456536585365862</v>
      </c>
    </row>
    <row r="246" spans="3:36">
      <c r="C246">
        <v>2003</v>
      </c>
      <c r="D246">
        <v>502</v>
      </c>
      <c r="E246">
        <v>2</v>
      </c>
      <c r="F246">
        <v>5</v>
      </c>
      <c r="G246">
        <v>89</v>
      </c>
      <c r="H246">
        <v>0.74419301900000001</v>
      </c>
      <c r="I246">
        <v>4703.9487804878063</v>
      </c>
      <c r="J246">
        <v>8.3617193146067418E-3</v>
      </c>
      <c r="W246">
        <v>4703.9487804878063</v>
      </c>
      <c r="X246">
        <v>8.3617193146067418E-3</v>
      </c>
      <c r="Z246">
        <v>2003</v>
      </c>
      <c r="AA246">
        <v>502</v>
      </c>
      <c r="AB246">
        <v>2</v>
      </c>
      <c r="AC246">
        <v>5</v>
      </c>
      <c r="AD246">
        <v>89</v>
      </c>
      <c r="AE246">
        <v>0.74419301900000001</v>
      </c>
      <c r="AF246">
        <f t="shared" si="22"/>
        <v>4703.9487804878063</v>
      </c>
      <c r="AG246">
        <f t="shared" si="26"/>
        <v>8.3617193146067418E-3</v>
      </c>
      <c r="AH246" s="4">
        <v>1.8725122213363647</v>
      </c>
      <c r="AI246">
        <v>69.999237804878064</v>
      </c>
      <c r="AJ246">
        <f t="shared" si="23"/>
        <v>4.7039487804878064</v>
      </c>
    </row>
    <row r="247" spans="3:36">
      <c r="C247">
        <v>2003</v>
      </c>
      <c r="D247">
        <v>502</v>
      </c>
      <c r="E247">
        <v>2</v>
      </c>
      <c r="F247">
        <v>6</v>
      </c>
      <c r="G247">
        <v>89</v>
      </c>
      <c r="H247">
        <v>0.803211389</v>
      </c>
      <c r="I247">
        <v>6637.5878048780514</v>
      </c>
      <c r="J247">
        <v>9.02484706741573E-3</v>
      </c>
      <c r="W247">
        <v>6637.5878048780514</v>
      </c>
      <c r="X247">
        <v>9.02484706741573E-3</v>
      </c>
      <c r="Z247">
        <v>2003</v>
      </c>
      <c r="AA247">
        <v>502</v>
      </c>
      <c r="AB247">
        <v>2</v>
      </c>
      <c r="AC247">
        <v>6</v>
      </c>
      <c r="AD247">
        <v>89</v>
      </c>
      <c r="AE247">
        <v>0.803211389</v>
      </c>
      <c r="AF247">
        <f t="shared" si="22"/>
        <v>6637.5878048780514</v>
      </c>
      <c r="AG247">
        <f t="shared" si="26"/>
        <v>9.02484706741573E-3</v>
      </c>
      <c r="AH247" s="4">
        <v>2.2884190082550049</v>
      </c>
      <c r="AI247">
        <v>98.773628048780509</v>
      </c>
      <c r="AJ247">
        <f t="shared" si="23"/>
        <v>6.6375878048780512</v>
      </c>
    </row>
    <row r="248" spans="3:36">
      <c r="C248">
        <v>2003</v>
      </c>
      <c r="D248">
        <v>502</v>
      </c>
      <c r="E248">
        <v>2</v>
      </c>
      <c r="F248">
        <v>7</v>
      </c>
      <c r="G248">
        <v>89</v>
      </c>
      <c r="H248">
        <v>0.822571685</v>
      </c>
      <c r="I248">
        <v>5707.9536585365868</v>
      </c>
      <c r="J248">
        <v>9.2423784831460673E-3</v>
      </c>
      <c r="W248">
        <v>5707.9536585365868</v>
      </c>
      <c r="X248">
        <v>9.2423784831460673E-3</v>
      </c>
      <c r="Z248">
        <v>2003</v>
      </c>
      <c r="AA248">
        <v>502</v>
      </c>
      <c r="AB248">
        <v>2</v>
      </c>
      <c r="AC248">
        <v>7</v>
      </c>
      <c r="AD248">
        <v>89</v>
      </c>
      <c r="AE248">
        <v>0.822571685</v>
      </c>
      <c r="AF248">
        <f t="shared" si="22"/>
        <v>5707.9536585365868</v>
      </c>
      <c r="AG248">
        <f t="shared" si="26"/>
        <v>9.2423784831460673E-3</v>
      </c>
      <c r="AH248" s="4">
        <v>2.7278752326965332</v>
      </c>
      <c r="AI248">
        <v>84.939786585365866</v>
      </c>
      <c r="AJ248">
        <f t="shared" si="23"/>
        <v>5.7079536585365869</v>
      </c>
    </row>
    <row r="249" spans="3:36">
      <c r="C249">
        <v>2003</v>
      </c>
      <c r="D249">
        <v>502</v>
      </c>
      <c r="E249">
        <v>2</v>
      </c>
      <c r="F249">
        <v>8</v>
      </c>
      <c r="G249" t="s">
        <v>17</v>
      </c>
      <c r="I249">
        <v>4982.839024390245</v>
      </c>
      <c r="J249" t="s">
        <v>17</v>
      </c>
      <c r="W249">
        <v>4982.839024390245</v>
      </c>
      <c r="Z249">
        <v>2003</v>
      </c>
      <c r="AA249">
        <v>502</v>
      </c>
      <c r="AB249">
        <v>2</v>
      </c>
      <c r="AC249">
        <v>8</v>
      </c>
      <c r="AD249" t="s">
        <v>17</v>
      </c>
      <c r="AE249" t="s">
        <v>17</v>
      </c>
      <c r="AF249">
        <f t="shared" si="22"/>
        <v>4982.839024390245</v>
      </c>
      <c r="AG249" t="s">
        <v>17</v>
      </c>
      <c r="AH249" s="4">
        <v>2.210676908493042</v>
      </c>
      <c r="AI249">
        <v>74.149390243902445</v>
      </c>
      <c r="AJ249">
        <f t="shared" si="23"/>
        <v>4.9828390243902447</v>
      </c>
    </row>
    <row r="250" spans="3:36">
      <c r="C250">
        <v>2003</v>
      </c>
      <c r="D250">
        <v>502</v>
      </c>
      <c r="E250">
        <v>2</v>
      </c>
      <c r="F250">
        <v>9</v>
      </c>
      <c r="G250" t="s">
        <v>17</v>
      </c>
      <c r="I250">
        <v>6079.8073170731732</v>
      </c>
      <c r="J250" t="s">
        <v>17</v>
      </c>
      <c r="W250">
        <v>6079.8073170731732</v>
      </c>
      <c r="Z250">
        <v>2003</v>
      </c>
      <c r="AA250">
        <v>502</v>
      </c>
      <c r="AB250">
        <v>2</v>
      </c>
      <c r="AC250">
        <v>9</v>
      </c>
      <c r="AD250" t="s">
        <v>17</v>
      </c>
      <c r="AE250" t="s">
        <v>17</v>
      </c>
      <c r="AF250">
        <f t="shared" si="22"/>
        <v>6079.8073170731732</v>
      </c>
      <c r="AG250" t="s">
        <v>17</v>
      </c>
      <c r="AH250" s="4">
        <v>2.2187459468841553</v>
      </c>
      <c r="AI250">
        <v>90.473323170731732</v>
      </c>
      <c r="AJ250">
        <f t="shared" si="23"/>
        <v>6.0798073170731728</v>
      </c>
    </row>
    <row r="251" spans="3:36">
      <c r="C251">
        <v>2003</v>
      </c>
      <c r="D251">
        <v>502</v>
      </c>
      <c r="E251">
        <v>2</v>
      </c>
      <c r="F251">
        <v>10</v>
      </c>
      <c r="G251" t="s">
        <v>17</v>
      </c>
      <c r="I251">
        <v>6526.0317073170745</v>
      </c>
      <c r="J251" t="s">
        <v>17</v>
      </c>
      <c r="W251">
        <v>6526.0317073170745</v>
      </c>
      <c r="Z251">
        <v>2003</v>
      </c>
      <c r="AA251">
        <v>502</v>
      </c>
      <c r="AB251">
        <v>2</v>
      </c>
      <c r="AC251">
        <v>10</v>
      </c>
      <c r="AD251" t="s">
        <v>17</v>
      </c>
      <c r="AE251" t="s">
        <v>17</v>
      </c>
      <c r="AF251">
        <f t="shared" si="22"/>
        <v>6526.0317073170745</v>
      </c>
      <c r="AG251" t="s">
        <v>17</v>
      </c>
      <c r="AH251" s="4">
        <v>2.2094707489013672</v>
      </c>
      <c r="AI251">
        <v>97.113567073170742</v>
      </c>
      <c r="AJ251">
        <f t="shared" si="23"/>
        <v>6.5260317073170748</v>
      </c>
    </row>
    <row r="252" spans="3:36">
      <c r="C252">
        <v>2003</v>
      </c>
      <c r="D252">
        <v>502</v>
      </c>
      <c r="E252">
        <v>2</v>
      </c>
      <c r="F252">
        <v>11</v>
      </c>
      <c r="G252" t="s">
        <v>17</v>
      </c>
      <c r="I252">
        <v>5856.6951219512212</v>
      </c>
      <c r="J252" t="s">
        <v>17</v>
      </c>
      <c r="W252">
        <v>5856.6951219512212</v>
      </c>
      <c r="Z252">
        <v>2003</v>
      </c>
      <c r="AA252">
        <v>502</v>
      </c>
      <c r="AB252">
        <v>2</v>
      </c>
      <c r="AC252">
        <v>11</v>
      </c>
      <c r="AD252" t="s">
        <v>17</v>
      </c>
      <c r="AE252" t="s">
        <v>17</v>
      </c>
      <c r="AF252">
        <f t="shared" si="22"/>
        <v>5856.6951219512212</v>
      </c>
      <c r="AG252" t="s">
        <v>17</v>
      </c>
      <c r="AH252" s="4">
        <v>2.3096871376037598</v>
      </c>
      <c r="AI252">
        <v>87.153201219512212</v>
      </c>
      <c r="AJ252">
        <f t="shared" si="23"/>
        <v>5.8566951219512209</v>
      </c>
    </row>
    <row r="253" spans="3:36">
      <c r="C253">
        <v>2003</v>
      </c>
      <c r="D253">
        <v>502</v>
      </c>
      <c r="E253">
        <v>2</v>
      </c>
      <c r="F253">
        <v>12</v>
      </c>
      <c r="G253" t="s">
        <v>17</v>
      </c>
      <c r="I253">
        <v>6563.217073170732</v>
      </c>
      <c r="J253" t="s">
        <v>17</v>
      </c>
      <c r="W253">
        <v>6563.217073170732</v>
      </c>
      <c r="Z253">
        <v>2003</v>
      </c>
      <c r="AA253">
        <v>502</v>
      </c>
      <c r="AB253">
        <v>2</v>
      </c>
      <c r="AC253">
        <v>12</v>
      </c>
      <c r="AD253" t="s">
        <v>17</v>
      </c>
      <c r="AE253" t="s">
        <v>17</v>
      </c>
      <c r="AF253">
        <f t="shared" si="22"/>
        <v>6563.217073170732</v>
      </c>
      <c r="AG253" t="s">
        <v>17</v>
      </c>
      <c r="AH253" s="4">
        <v>2.4047732353210449</v>
      </c>
      <c r="AI253">
        <v>97.666920731707307</v>
      </c>
      <c r="AJ253">
        <f t="shared" si="23"/>
        <v>6.5632170731707316</v>
      </c>
    </row>
    <row r="254" spans="3:36">
      <c r="C254">
        <v>2003</v>
      </c>
      <c r="D254">
        <v>502</v>
      </c>
      <c r="E254">
        <v>2</v>
      </c>
      <c r="F254">
        <v>13</v>
      </c>
      <c r="G254" t="s">
        <v>17</v>
      </c>
      <c r="I254">
        <v>5224.5439024390244</v>
      </c>
      <c r="J254" t="s">
        <v>17</v>
      </c>
      <c r="W254">
        <v>5224.5439024390244</v>
      </c>
      <c r="Z254">
        <v>2003</v>
      </c>
      <c r="AA254">
        <v>502</v>
      </c>
      <c r="AB254">
        <v>2</v>
      </c>
      <c r="AC254">
        <v>13</v>
      </c>
      <c r="AD254" t="s">
        <v>17</v>
      </c>
      <c r="AE254" t="s">
        <v>17</v>
      </c>
      <c r="AF254">
        <f t="shared" si="22"/>
        <v>5224.5439024390244</v>
      </c>
      <c r="AG254" t="s">
        <v>17</v>
      </c>
      <c r="AH254" s="4">
        <v>2.7419147491455078</v>
      </c>
      <c r="AI254">
        <v>77.746189024390247</v>
      </c>
      <c r="AJ254">
        <f t="shared" si="23"/>
        <v>5.2245439024390246</v>
      </c>
    </row>
    <row r="255" spans="3:36">
      <c r="C255">
        <v>2003</v>
      </c>
      <c r="D255">
        <v>502</v>
      </c>
      <c r="E255">
        <v>2</v>
      </c>
      <c r="F255">
        <v>14</v>
      </c>
      <c r="G255" t="s">
        <v>17</v>
      </c>
      <c r="I255">
        <v>6433.0682926829286</v>
      </c>
      <c r="J255" t="s">
        <v>17</v>
      </c>
      <c r="W255">
        <v>6433.0682926829286</v>
      </c>
      <c r="Z255">
        <v>2003</v>
      </c>
      <c r="AA255">
        <v>502</v>
      </c>
      <c r="AB255">
        <v>2</v>
      </c>
      <c r="AC255">
        <v>14</v>
      </c>
      <c r="AD255" t="s">
        <v>17</v>
      </c>
      <c r="AE255" t="s">
        <v>17</v>
      </c>
      <c r="AF255">
        <f t="shared" si="22"/>
        <v>6433.0682926829286</v>
      </c>
      <c r="AG255" t="s">
        <v>17</v>
      </c>
      <c r="AH255" s="4">
        <v>2.243032693862915</v>
      </c>
      <c r="AI255">
        <v>95.730182926829286</v>
      </c>
      <c r="AJ255">
        <f t="shared" si="23"/>
        <v>6.433068292682929</v>
      </c>
    </row>
    <row r="256" spans="3:36">
      <c r="C256">
        <v>2003</v>
      </c>
      <c r="D256">
        <v>502</v>
      </c>
      <c r="E256">
        <v>3</v>
      </c>
      <c r="F256">
        <v>1</v>
      </c>
      <c r="G256">
        <v>89</v>
      </c>
      <c r="H256">
        <v>0.461603661</v>
      </c>
      <c r="I256">
        <v>2156.7512195121958</v>
      </c>
      <c r="J256">
        <v>5.1865579887640451E-3</v>
      </c>
      <c r="W256">
        <v>2156.7512195121958</v>
      </c>
      <c r="X256">
        <v>5.1865579887640451E-3</v>
      </c>
      <c r="Z256">
        <v>2003</v>
      </c>
      <c r="AA256">
        <v>502</v>
      </c>
      <c r="AB256">
        <v>3</v>
      </c>
      <c r="AC256">
        <v>1</v>
      </c>
      <c r="AD256">
        <v>89</v>
      </c>
      <c r="AE256">
        <v>0.461603661</v>
      </c>
      <c r="AF256">
        <f t="shared" si="22"/>
        <v>2156.7512195121958</v>
      </c>
      <c r="AG256">
        <f t="shared" ref="AG256:AG262" si="27">AE256/AD256</f>
        <v>5.1865579887640451E-3</v>
      </c>
      <c r="AH256" s="4">
        <v>1.8384608030319214</v>
      </c>
      <c r="AI256">
        <v>32.094512195121958</v>
      </c>
      <c r="AJ256">
        <f t="shared" si="23"/>
        <v>2.1567512195121958</v>
      </c>
    </row>
    <row r="257" spans="3:36">
      <c r="C257">
        <v>2003</v>
      </c>
      <c r="D257">
        <v>502</v>
      </c>
      <c r="E257">
        <v>3</v>
      </c>
      <c r="F257">
        <v>2</v>
      </c>
      <c r="G257">
        <v>89</v>
      </c>
      <c r="H257">
        <v>0.55479744200000003</v>
      </c>
      <c r="I257">
        <v>2602.975609756098</v>
      </c>
      <c r="J257">
        <v>6.233679123595506E-3</v>
      </c>
      <c r="W257">
        <v>2602.975609756098</v>
      </c>
      <c r="X257">
        <v>6.233679123595506E-3</v>
      </c>
      <c r="Z257">
        <v>2003</v>
      </c>
      <c r="AA257">
        <v>502</v>
      </c>
      <c r="AB257">
        <v>3</v>
      </c>
      <c r="AC257">
        <v>2</v>
      </c>
      <c r="AD257">
        <v>89</v>
      </c>
      <c r="AE257">
        <v>0.55479744200000003</v>
      </c>
      <c r="AF257">
        <f t="shared" si="22"/>
        <v>2602.975609756098</v>
      </c>
      <c r="AG257">
        <f t="shared" si="27"/>
        <v>6.233679123595506E-3</v>
      </c>
      <c r="AH257" s="4">
        <v>1.8395529985427856</v>
      </c>
      <c r="AI257">
        <v>38.734756097560982</v>
      </c>
      <c r="AJ257">
        <f t="shared" si="23"/>
        <v>2.6029756097560979</v>
      </c>
    </row>
    <row r="258" spans="3:36">
      <c r="C258">
        <v>2003</v>
      </c>
      <c r="D258">
        <v>502</v>
      </c>
      <c r="E258">
        <v>3</v>
      </c>
      <c r="F258">
        <v>3</v>
      </c>
      <c r="G258">
        <v>89</v>
      </c>
      <c r="H258">
        <v>0.75973327800000001</v>
      </c>
      <c r="I258">
        <v>4239.131707317074</v>
      </c>
      <c r="J258">
        <v>8.5363289662921341E-3</v>
      </c>
      <c r="W258">
        <v>4239.131707317074</v>
      </c>
      <c r="X258">
        <v>8.5363289662921341E-3</v>
      </c>
      <c r="Z258">
        <v>2003</v>
      </c>
      <c r="AA258">
        <v>502</v>
      </c>
      <c r="AB258">
        <v>3</v>
      </c>
      <c r="AC258">
        <v>3</v>
      </c>
      <c r="AD258">
        <v>89</v>
      </c>
      <c r="AE258">
        <v>0.75973327800000001</v>
      </c>
      <c r="AF258">
        <f t="shared" si="22"/>
        <v>4239.131707317074</v>
      </c>
      <c r="AG258">
        <f t="shared" si="27"/>
        <v>8.5363289662921341E-3</v>
      </c>
      <c r="AH258" s="4">
        <v>1.9332047700881958</v>
      </c>
      <c r="AI258">
        <v>63.082317073170742</v>
      </c>
      <c r="AJ258">
        <f t="shared" si="23"/>
        <v>4.2391317073170738</v>
      </c>
    </row>
    <row r="259" spans="3:36">
      <c r="C259">
        <v>2003</v>
      </c>
      <c r="D259">
        <v>502</v>
      </c>
      <c r="E259">
        <v>3</v>
      </c>
      <c r="F259">
        <v>4</v>
      </c>
      <c r="G259">
        <v>89</v>
      </c>
      <c r="H259">
        <v>0.78487313000000003</v>
      </c>
      <c r="I259">
        <v>5001.4317073170741</v>
      </c>
      <c r="J259">
        <v>8.8187992134831465E-3</v>
      </c>
      <c r="W259">
        <v>5001.4317073170741</v>
      </c>
      <c r="X259">
        <v>8.8187992134831465E-3</v>
      </c>
      <c r="Z259">
        <v>2003</v>
      </c>
      <c r="AA259">
        <v>502</v>
      </c>
      <c r="AB259">
        <v>3</v>
      </c>
      <c r="AC259">
        <v>4</v>
      </c>
      <c r="AD259">
        <v>89</v>
      </c>
      <c r="AE259">
        <v>0.78487313000000003</v>
      </c>
      <c r="AF259">
        <f t="shared" si="22"/>
        <v>5001.4317073170741</v>
      </c>
      <c r="AG259">
        <f t="shared" si="27"/>
        <v>8.8187992134831465E-3</v>
      </c>
      <c r="AH259" s="4">
        <v>1.9973645210266113</v>
      </c>
      <c r="AI259">
        <v>74.426067073170742</v>
      </c>
      <c r="AJ259">
        <f t="shared" si="23"/>
        <v>5.0014317073170744</v>
      </c>
    </row>
    <row r="260" spans="3:36">
      <c r="C260">
        <v>2003</v>
      </c>
      <c r="D260">
        <v>502</v>
      </c>
      <c r="E260">
        <v>3</v>
      </c>
      <c r="F260">
        <v>5</v>
      </c>
      <c r="G260">
        <v>89</v>
      </c>
      <c r="H260">
        <v>0.77330563500000005</v>
      </c>
      <c r="I260">
        <v>4927.0609756097574</v>
      </c>
      <c r="J260">
        <v>8.6888273595505626E-3</v>
      </c>
      <c r="W260">
        <v>4927.0609756097574</v>
      </c>
      <c r="X260">
        <v>8.6888273595505626E-3</v>
      </c>
      <c r="Z260">
        <v>2003</v>
      </c>
      <c r="AA260">
        <v>502</v>
      </c>
      <c r="AB260">
        <v>3</v>
      </c>
      <c r="AC260">
        <v>5</v>
      </c>
      <c r="AD260">
        <v>89</v>
      </c>
      <c r="AE260">
        <v>0.77330563500000005</v>
      </c>
      <c r="AF260">
        <f t="shared" si="22"/>
        <v>4927.0609756097574</v>
      </c>
      <c r="AG260">
        <f t="shared" si="27"/>
        <v>8.6888273595505626E-3</v>
      </c>
      <c r="AH260" s="4">
        <v>2.2845780849456787</v>
      </c>
      <c r="AI260">
        <v>73.319359756097569</v>
      </c>
      <c r="AJ260">
        <f t="shared" si="23"/>
        <v>4.9270609756097574</v>
      </c>
    </row>
    <row r="261" spans="3:36">
      <c r="C261">
        <v>2003</v>
      </c>
      <c r="D261">
        <v>502</v>
      </c>
      <c r="E261">
        <v>3</v>
      </c>
      <c r="F261">
        <v>6</v>
      </c>
      <c r="G261">
        <v>89</v>
      </c>
      <c r="H261">
        <v>0.79255108900000004</v>
      </c>
      <c r="I261">
        <v>6172.77073170732</v>
      </c>
      <c r="J261">
        <v>8.9050684157303377E-3</v>
      </c>
      <c r="W261">
        <v>6172.77073170732</v>
      </c>
      <c r="X261">
        <v>8.9050684157303377E-3</v>
      </c>
      <c r="Z261">
        <v>2003</v>
      </c>
      <c r="AA261">
        <v>502</v>
      </c>
      <c r="AB261">
        <v>3</v>
      </c>
      <c r="AC261">
        <v>6</v>
      </c>
      <c r="AD261">
        <v>89</v>
      </c>
      <c r="AE261">
        <v>0.79255108900000004</v>
      </c>
      <c r="AF261">
        <f t="shared" ref="AF261:AF324" si="28">AJ261*1000</f>
        <v>6172.77073170732</v>
      </c>
      <c r="AG261">
        <f t="shared" si="27"/>
        <v>8.9050684157303377E-3</v>
      </c>
      <c r="AH261" s="4">
        <v>2.5081124305725098</v>
      </c>
      <c r="AI261">
        <v>91.856707317073202</v>
      </c>
      <c r="AJ261">
        <f t="shared" ref="AJ261:AJ324" si="29">AI261*60*1.12/1000</f>
        <v>6.1727707317073204</v>
      </c>
    </row>
    <row r="262" spans="3:36">
      <c r="C262">
        <v>2003</v>
      </c>
      <c r="D262">
        <v>502</v>
      </c>
      <c r="E262">
        <v>3</v>
      </c>
      <c r="F262">
        <v>7</v>
      </c>
      <c r="G262">
        <v>89</v>
      </c>
      <c r="H262">
        <v>0.80792036199999995</v>
      </c>
      <c r="I262">
        <v>5763.7317073170743</v>
      </c>
      <c r="J262">
        <v>9.0777568764044934E-3</v>
      </c>
      <c r="W262">
        <v>5763.7317073170743</v>
      </c>
      <c r="X262">
        <v>9.0777568764044934E-3</v>
      </c>
      <c r="Z262">
        <v>2003</v>
      </c>
      <c r="AA262">
        <v>502</v>
      </c>
      <c r="AB262">
        <v>3</v>
      </c>
      <c r="AC262">
        <v>7</v>
      </c>
      <c r="AD262">
        <v>89</v>
      </c>
      <c r="AE262">
        <v>0.80792036199999995</v>
      </c>
      <c r="AF262">
        <f t="shared" si="28"/>
        <v>5763.7317073170743</v>
      </c>
      <c r="AG262">
        <f t="shared" si="27"/>
        <v>9.0777568764044934E-3</v>
      </c>
      <c r="AH262" s="4">
        <v>2.4342656135559082</v>
      </c>
      <c r="AI262">
        <v>85.769817073170742</v>
      </c>
      <c r="AJ262">
        <f t="shared" si="29"/>
        <v>5.7637317073170742</v>
      </c>
    </row>
    <row r="263" spans="3:36">
      <c r="C263">
        <v>2003</v>
      </c>
      <c r="D263">
        <v>502</v>
      </c>
      <c r="E263">
        <v>3</v>
      </c>
      <c r="F263">
        <v>8</v>
      </c>
      <c r="G263" t="s">
        <v>17</v>
      </c>
      <c r="I263">
        <v>6154.1780487804899</v>
      </c>
      <c r="J263" t="s">
        <v>17</v>
      </c>
      <c r="W263">
        <v>6154.1780487804899</v>
      </c>
      <c r="Z263">
        <v>2003</v>
      </c>
      <c r="AA263">
        <v>502</v>
      </c>
      <c r="AB263">
        <v>3</v>
      </c>
      <c r="AC263">
        <v>8</v>
      </c>
      <c r="AD263" t="s">
        <v>17</v>
      </c>
      <c r="AE263" t="s">
        <v>17</v>
      </c>
      <c r="AF263">
        <f t="shared" si="28"/>
        <v>6154.1780487804899</v>
      </c>
      <c r="AG263" t="s">
        <v>17</v>
      </c>
      <c r="AH263" s="4">
        <v>2.2002105712890625</v>
      </c>
      <c r="AI263">
        <v>91.580030487804891</v>
      </c>
      <c r="AJ263">
        <f t="shared" si="29"/>
        <v>6.1541780487804898</v>
      </c>
    </row>
    <row r="264" spans="3:36">
      <c r="C264">
        <v>2003</v>
      </c>
      <c r="D264">
        <v>502</v>
      </c>
      <c r="E264">
        <v>3</v>
      </c>
      <c r="F264">
        <v>9</v>
      </c>
      <c r="G264" t="s">
        <v>17</v>
      </c>
      <c r="I264">
        <v>4871.2829268292689</v>
      </c>
      <c r="J264" t="s">
        <v>17</v>
      </c>
      <c r="W264">
        <v>4871.2829268292689</v>
      </c>
      <c r="Z264">
        <v>2003</v>
      </c>
      <c r="AA264">
        <v>502</v>
      </c>
      <c r="AB264">
        <v>3</v>
      </c>
      <c r="AC264">
        <v>9</v>
      </c>
      <c r="AD264" t="s">
        <v>17</v>
      </c>
      <c r="AE264" t="s">
        <v>17</v>
      </c>
      <c r="AF264">
        <f t="shared" si="28"/>
        <v>4871.2829268292689</v>
      </c>
      <c r="AG264" t="s">
        <v>17</v>
      </c>
      <c r="AH264" s="4">
        <v>2.1215794086456299</v>
      </c>
      <c r="AI264">
        <v>72.489329268292693</v>
      </c>
      <c r="AJ264">
        <f t="shared" si="29"/>
        <v>4.8712829268292692</v>
      </c>
    </row>
    <row r="265" spans="3:36">
      <c r="C265">
        <v>2003</v>
      </c>
      <c r="D265">
        <v>502</v>
      </c>
      <c r="E265">
        <v>3</v>
      </c>
      <c r="F265">
        <v>10</v>
      </c>
      <c r="G265" t="s">
        <v>17</v>
      </c>
      <c r="I265">
        <v>6451.6609756097578</v>
      </c>
      <c r="J265" t="s">
        <v>17</v>
      </c>
      <c r="W265">
        <v>6451.6609756097578</v>
      </c>
      <c r="Z265">
        <v>2003</v>
      </c>
      <c r="AA265">
        <v>502</v>
      </c>
      <c r="AB265">
        <v>3</v>
      </c>
      <c r="AC265">
        <v>10</v>
      </c>
      <c r="AD265" t="s">
        <v>17</v>
      </c>
      <c r="AE265" t="s">
        <v>17</v>
      </c>
      <c r="AF265">
        <f t="shared" si="28"/>
        <v>6451.6609756097578</v>
      </c>
      <c r="AG265" t="s">
        <v>17</v>
      </c>
      <c r="AH265" s="4">
        <v>2.18829345703125</v>
      </c>
      <c r="AI265">
        <v>96.006859756097583</v>
      </c>
      <c r="AJ265">
        <f t="shared" si="29"/>
        <v>6.4516609756097578</v>
      </c>
    </row>
    <row r="266" spans="3:36">
      <c r="C266">
        <v>2003</v>
      </c>
      <c r="D266">
        <v>502</v>
      </c>
      <c r="E266">
        <v>3</v>
      </c>
      <c r="F266">
        <v>11</v>
      </c>
      <c r="G266" t="s">
        <v>17</v>
      </c>
      <c r="I266">
        <v>5838.1024390243911</v>
      </c>
      <c r="J266" t="s">
        <v>17</v>
      </c>
      <c r="W266">
        <v>5838.1024390243911</v>
      </c>
      <c r="Z266">
        <v>2003</v>
      </c>
      <c r="AA266">
        <v>502</v>
      </c>
      <c r="AB266">
        <v>3</v>
      </c>
      <c r="AC266">
        <v>11</v>
      </c>
      <c r="AD266" t="s">
        <v>17</v>
      </c>
      <c r="AE266" t="s">
        <v>17</v>
      </c>
      <c r="AF266">
        <f t="shared" si="28"/>
        <v>5838.1024390243911</v>
      </c>
      <c r="AG266" t="s">
        <v>17</v>
      </c>
      <c r="AH266" s="4">
        <v>2.466053469106555E-3</v>
      </c>
      <c r="AI266">
        <v>86.876524390243915</v>
      </c>
      <c r="AJ266">
        <f t="shared" si="29"/>
        <v>5.8381024390243912</v>
      </c>
    </row>
    <row r="267" spans="3:36">
      <c r="C267">
        <v>2003</v>
      </c>
      <c r="D267">
        <v>502</v>
      </c>
      <c r="E267">
        <v>3</v>
      </c>
      <c r="F267">
        <v>12</v>
      </c>
      <c r="G267" t="s">
        <v>17</v>
      </c>
      <c r="I267">
        <v>5280.3219512195137</v>
      </c>
      <c r="J267" t="s">
        <v>17</v>
      </c>
      <c r="W267">
        <v>5280.3219512195137</v>
      </c>
      <c r="Z267">
        <v>2003</v>
      </c>
      <c r="AA267">
        <v>502</v>
      </c>
      <c r="AB267">
        <v>3</v>
      </c>
      <c r="AC267">
        <v>12</v>
      </c>
      <c r="AD267" t="s">
        <v>17</v>
      </c>
      <c r="AE267" t="s">
        <v>17</v>
      </c>
      <c r="AF267">
        <f t="shared" si="28"/>
        <v>5280.3219512195137</v>
      </c>
      <c r="AG267" t="s">
        <v>17</v>
      </c>
      <c r="AH267" s="4">
        <v>2.4702868461608887</v>
      </c>
      <c r="AI267">
        <v>78.576219512195138</v>
      </c>
      <c r="AJ267">
        <f t="shared" si="29"/>
        <v>5.2803219512195136</v>
      </c>
    </row>
    <row r="268" spans="3:36">
      <c r="C268">
        <v>2003</v>
      </c>
      <c r="D268">
        <v>502</v>
      </c>
      <c r="E268">
        <v>3</v>
      </c>
      <c r="F268">
        <v>13</v>
      </c>
      <c r="G268" t="s">
        <v>17</v>
      </c>
      <c r="I268">
        <v>4834.0975609756106</v>
      </c>
      <c r="J268" t="s">
        <v>17</v>
      </c>
      <c r="W268">
        <v>4834.0975609756106</v>
      </c>
      <c r="Z268">
        <v>2003</v>
      </c>
      <c r="AA268">
        <v>502</v>
      </c>
      <c r="AB268">
        <v>3</v>
      </c>
      <c r="AC268">
        <v>13</v>
      </c>
      <c r="AD268" t="s">
        <v>17</v>
      </c>
      <c r="AE268" t="s">
        <v>17</v>
      </c>
      <c r="AF268">
        <f t="shared" si="28"/>
        <v>4834.0975609756106</v>
      </c>
      <c r="AG268" t="s">
        <v>17</v>
      </c>
      <c r="AH268" s="4">
        <v>3.0354354381561279</v>
      </c>
      <c r="AI268">
        <v>71.935975609756099</v>
      </c>
      <c r="AJ268">
        <f t="shared" si="29"/>
        <v>4.8340975609756107</v>
      </c>
    </row>
    <row r="269" spans="3:36">
      <c r="C269">
        <v>2003</v>
      </c>
      <c r="D269">
        <v>502</v>
      </c>
      <c r="E269">
        <v>3</v>
      </c>
      <c r="F269">
        <v>14</v>
      </c>
      <c r="G269" t="s">
        <v>17</v>
      </c>
      <c r="I269">
        <v>5931.0658536585379</v>
      </c>
      <c r="J269" t="s">
        <v>17</v>
      </c>
      <c r="W269">
        <v>5931.0658536585379</v>
      </c>
      <c r="Z269">
        <v>2003</v>
      </c>
      <c r="AA269">
        <v>502</v>
      </c>
      <c r="AB269">
        <v>3</v>
      </c>
      <c r="AC269">
        <v>14</v>
      </c>
      <c r="AD269" t="s">
        <v>17</v>
      </c>
      <c r="AE269" t="s">
        <v>17</v>
      </c>
      <c r="AF269">
        <f t="shared" si="28"/>
        <v>5931.0658536585379</v>
      </c>
      <c r="AG269" t="s">
        <v>17</v>
      </c>
      <c r="AH269" s="4">
        <v>2.0872418880462646</v>
      </c>
      <c r="AI269">
        <v>88.259908536585371</v>
      </c>
      <c r="AJ269">
        <f t="shared" si="29"/>
        <v>5.9310658536585379</v>
      </c>
    </row>
    <row r="270" spans="3:36">
      <c r="C270">
        <v>2003</v>
      </c>
      <c r="D270">
        <v>502</v>
      </c>
      <c r="E270">
        <v>4</v>
      </c>
      <c r="F270">
        <v>1</v>
      </c>
      <c r="G270">
        <v>89</v>
      </c>
      <c r="H270">
        <v>0.55406825000000004</v>
      </c>
      <c r="I270">
        <v>2472.8268292682933</v>
      </c>
      <c r="J270">
        <v>6.2254859550561802E-3</v>
      </c>
      <c r="W270">
        <v>2472.8268292682933</v>
      </c>
      <c r="X270">
        <v>6.2254859550561802E-3</v>
      </c>
      <c r="Z270">
        <v>2003</v>
      </c>
      <c r="AA270">
        <v>502</v>
      </c>
      <c r="AB270">
        <v>4</v>
      </c>
      <c r="AC270">
        <v>1</v>
      </c>
      <c r="AD270">
        <v>89</v>
      </c>
      <c r="AE270">
        <v>0.55406825000000004</v>
      </c>
      <c r="AF270">
        <f t="shared" si="28"/>
        <v>2472.8268292682933</v>
      </c>
      <c r="AG270">
        <f t="shared" ref="AG270:AG276" si="30">AE270/AD270</f>
        <v>6.2254859550561802E-3</v>
      </c>
      <c r="AH270" s="4">
        <v>1.9064465761184692</v>
      </c>
      <c r="AI270">
        <v>36.798018292682933</v>
      </c>
      <c r="AJ270">
        <f t="shared" si="29"/>
        <v>2.4728268292682931</v>
      </c>
    </row>
    <row r="271" spans="3:36">
      <c r="C271">
        <v>2003</v>
      </c>
      <c r="D271">
        <v>502</v>
      </c>
      <c r="E271">
        <v>4</v>
      </c>
      <c r="F271">
        <v>2</v>
      </c>
      <c r="G271">
        <v>89</v>
      </c>
      <c r="H271">
        <v>0.60317079200000001</v>
      </c>
      <c r="I271">
        <v>3235.1268292682926</v>
      </c>
      <c r="J271">
        <v>6.7771999101123599E-3</v>
      </c>
      <c r="W271">
        <v>3235.1268292682926</v>
      </c>
      <c r="X271">
        <v>6.7771999101123599E-3</v>
      </c>
      <c r="Z271">
        <v>2003</v>
      </c>
      <c r="AA271">
        <v>502</v>
      </c>
      <c r="AB271">
        <v>4</v>
      </c>
      <c r="AC271">
        <v>2</v>
      </c>
      <c r="AD271">
        <v>89</v>
      </c>
      <c r="AE271">
        <v>0.60317079200000001</v>
      </c>
      <c r="AF271">
        <f t="shared" si="28"/>
        <v>3235.1268292682926</v>
      </c>
      <c r="AG271">
        <f t="shared" si="30"/>
        <v>6.7771999101123599E-3</v>
      </c>
      <c r="AH271" s="4">
        <v>2.0777962207794189</v>
      </c>
      <c r="AI271">
        <v>48.141768292682926</v>
      </c>
      <c r="AJ271">
        <f t="shared" si="29"/>
        <v>3.2351268292682924</v>
      </c>
    </row>
    <row r="272" spans="3:36">
      <c r="C272">
        <v>2003</v>
      </c>
      <c r="D272">
        <v>502</v>
      </c>
      <c r="E272">
        <v>4</v>
      </c>
      <c r="F272">
        <v>3</v>
      </c>
      <c r="G272">
        <v>89</v>
      </c>
      <c r="H272">
        <v>0.72085941099999995</v>
      </c>
      <c r="I272">
        <v>3867.2780487804889</v>
      </c>
      <c r="J272">
        <v>8.0995439438202241E-3</v>
      </c>
      <c r="W272">
        <v>3867.2780487804889</v>
      </c>
      <c r="X272">
        <v>8.0995439438202241E-3</v>
      </c>
      <c r="Z272">
        <v>2003</v>
      </c>
      <c r="AA272">
        <v>502</v>
      </c>
      <c r="AB272">
        <v>4</v>
      </c>
      <c r="AC272">
        <v>3</v>
      </c>
      <c r="AD272">
        <v>89</v>
      </c>
      <c r="AE272">
        <v>0.72085941099999995</v>
      </c>
      <c r="AF272">
        <f t="shared" si="28"/>
        <v>3867.2780487804889</v>
      </c>
      <c r="AG272">
        <f t="shared" si="30"/>
        <v>8.0995439438202241E-3</v>
      </c>
      <c r="AH272" s="4">
        <v>1.9055101871490479</v>
      </c>
      <c r="AI272">
        <v>57.548780487804883</v>
      </c>
      <c r="AJ272">
        <f t="shared" si="29"/>
        <v>3.8672780487804888</v>
      </c>
    </row>
    <row r="273" spans="3:36">
      <c r="C273">
        <v>2003</v>
      </c>
      <c r="D273">
        <v>502</v>
      </c>
      <c r="E273">
        <v>4</v>
      </c>
      <c r="F273">
        <v>4</v>
      </c>
      <c r="G273">
        <v>89</v>
      </c>
      <c r="H273">
        <v>0.76361431000000002</v>
      </c>
      <c r="I273">
        <v>4889.875609756099</v>
      </c>
      <c r="J273">
        <v>8.5799360674157308E-3</v>
      </c>
      <c r="W273">
        <v>4889.875609756099</v>
      </c>
      <c r="X273">
        <v>8.5799360674157308E-3</v>
      </c>
      <c r="Z273">
        <v>2003</v>
      </c>
      <c r="AA273">
        <v>502</v>
      </c>
      <c r="AB273">
        <v>4</v>
      </c>
      <c r="AC273">
        <v>4</v>
      </c>
      <c r="AD273">
        <v>89</v>
      </c>
      <c r="AE273">
        <v>0.76361431000000002</v>
      </c>
      <c r="AF273">
        <f t="shared" si="28"/>
        <v>4889.875609756099</v>
      </c>
      <c r="AG273">
        <f t="shared" si="30"/>
        <v>8.5799360674157308E-3</v>
      </c>
      <c r="AH273" s="4">
        <v>2.2631800174713135</v>
      </c>
      <c r="AI273">
        <v>72.766006097560989</v>
      </c>
      <c r="AJ273">
        <f t="shared" si="29"/>
        <v>4.8898756097560989</v>
      </c>
    </row>
    <row r="274" spans="3:36">
      <c r="C274">
        <v>2003</v>
      </c>
      <c r="D274">
        <v>502</v>
      </c>
      <c r="E274">
        <v>4</v>
      </c>
      <c r="F274">
        <v>5</v>
      </c>
      <c r="G274">
        <v>89</v>
      </c>
      <c r="H274">
        <v>0.81385938899999999</v>
      </c>
      <c r="I274">
        <v>5893.8804878048795</v>
      </c>
      <c r="J274">
        <v>9.1444875168539327E-3</v>
      </c>
      <c r="W274">
        <v>5893.8804878048795</v>
      </c>
      <c r="X274">
        <v>9.1444875168539327E-3</v>
      </c>
      <c r="Z274">
        <v>2003</v>
      </c>
      <c r="AA274">
        <v>502</v>
      </c>
      <c r="AB274">
        <v>4</v>
      </c>
      <c r="AC274">
        <v>5</v>
      </c>
      <c r="AD274">
        <v>89</v>
      </c>
      <c r="AE274">
        <v>0.81385938899999999</v>
      </c>
      <c r="AF274">
        <f t="shared" si="28"/>
        <v>5893.8804878048795</v>
      </c>
      <c r="AG274">
        <f t="shared" si="30"/>
        <v>9.1444875168539327E-3</v>
      </c>
      <c r="AH274" s="4">
        <v>2.2155613899230957</v>
      </c>
      <c r="AI274">
        <v>87.706554878048792</v>
      </c>
      <c r="AJ274">
        <f t="shared" si="29"/>
        <v>5.8938804878048794</v>
      </c>
    </row>
    <row r="275" spans="3:36">
      <c r="C275">
        <v>2003</v>
      </c>
      <c r="D275">
        <v>502</v>
      </c>
      <c r="E275">
        <v>4</v>
      </c>
      <c r="F275">
        <v>6</v>
      </c>
      <c r="G275">
        <v>89</v>
      </c>
      <c r="H275">
        <v>0.82757874099999995</v>
      </c>
      <c r="I275">
        <v>5745.1390243902451</v>
      </c>
      <c r="J275">
        <v>9.2986375393258429E-3</v>
      </c>
      <c r="W275">
        <v>5745.1390243902451</v>
      </c>
      <c r="X275">
        <v>9.2986375393258429E-3</v>
      </c>
      <c r="Z275">
        <v>2003</v>
      </c>
      <c r="AA275">
        <v>502</v>
      </c>
      <c r="AB275">
        <v>4</v>
      </c>
      <c r="AC275">
        <v>6</v>
      </c>
      <c r="AD275">
        <v>89</v>
      </c>
      <c r="AE275">
        <v>0.82757874099999995</v>
      </c>
      <c r="AF275">
        <f t="shared" si="28"/>
        <v>5745.1390243902451</v>
      </c>
      <c r="AG275">
        <f t="shared" si="30"/>
        <v>9.2986375393258429E-3</v>
      </c>
      <c r="AH275" s="4">
        <v>2.7509527206420898</v>
      </c>
      <c r="AI275">
        <v>85.493140243902445</v>
      </c>
      <c r="AJ275">
        <f t="shared" si="29"/>
        <v>5.7451390243902454</v>
      </c>
    </row>
    <row r="276" spans="3:36">
      <c r="C276">
        <v>2003</v>
      </c>
      <c r="D276">
        <v>502</v>
      </c>
      <c r="E276">
        <v>4</v>
      </c>
      <c r="F276">
        <v>7</v>
      </c>
      <c r="G276">
        <v>89</v>
      </c>
      <c r="H276">
        <v>0.82997088500000005</v>
      </c>
      <c r="I276">
        <v>6302.9195121951234</v>
      </c>
      <c r="J276">
        <v>9.3255155617977536E-3</v>
      </c>
      <c r="W276">
        <v>6302.9195121951234</v>
      </c>
      <c r="X276">
        <v>9.3255155617977536E-3</v>
      </c>
      <c r="Z276">
        <v>2003</v>
      </c>
      <c r="AA276">
        <v>502</v>
      </c>
      <c r="AB276">
        <v>4</v>
      </c>
      <c r="AC276">
        <v>7</v>
      </c>
      <c r="AD276">
        <v>89</v>
      </c>
      <c r="AE276">
        <v>0.82997088500000005</v>
      </c>
      <c r="AF276">
        <f t="shared" si="28"/>
        <v>6302.9195121951234</v>
      </c>
      <c r="AG276">
        <f t="shared" si="30"/>
        <v>9.3255155617977536E-3</v>
      </c>
      <c r="AH276" s="4">
        <v>2.6286838054656982</v>
      </c>
      <c r="AI276">
        <v>93.793445121951237</v>
      </c>
      <c r="AJ276">
        <f t="shared" si="29"/>
        <v>6.3029195121951238</v>
      </c>
    </row>
    <row r="277" spans="3:36">
      <c r="C277">
        <v>2003</v>
      </c>
      <c r="D277">
        <v>502</v>
      </c>
      <c r="E277">
        <v>4</v>
      </c>
      <c r="F277">
        <v>8</v>
      </c>
      <c r="G277" t="s">
        <v>17</v>
      </c>
      <c r="I277">
        <v>5503.4341463414639</v>
      </c>
      <c r="J277" t="s">
        <v>17</v>
      </c>
      <c r="W277">
        <v>5503.4341463414639</v>
      </c>
      <c r="Z277">
        <v>2003</v>
      </c>
      <c r="AA277">
        <v>502</v>
      </c>
      <c r="AB277">
        <v>4</v>
      </c>
      <c r="AC277">
        <v>8</v>
      </c>
      <c r="AD277" t="s">
        <v>17</v>
      </c>
      <c r="AE277" t="s">
        <v>17</v>
      </c>
      <c r="AF277">
        <f t="shared" si="28"/>
        <v>5503.4341463414639</v>
      </c>
      <c r="AG277" t="s">
        <v>17</v>
      </c>
      <c r="AH277" s="4">
        <v>2.1955821514129639</v>
      </c>
      <c r="AI277">
        <v>81.896341463414643</v>
      </c>
      <c r="AJ277">
        <f t="shared" si="29"/>
        <v>5.5034341463414638</v>
      </c>
    </row>
    <row r="278" spans="3:36">
      <c r="C278">
        <v>2003</v>
      </c>
      <c r="D278">
        <v>502</v>
      </c>
      <c r="E278">
        <v>4</v>
      </c>
      <c r="F278">
        <v>9</v>
      </c>
      <c r="G278" t="s">
        <v>17</v>
      </c>
      <c r="I278">
        <v>6302.9195121951234</v>
      </c>
      <c r="J278" t="s">
        <v>17</v>
      </c>
      <c r="W278">
        <v>6302.9195121951234</v>
      </c>
      <c r="Z278">
        <v>2003</v>
      </c>
      <c r="AA278">
        <v>502</v>
      </c>
      <c r="AB278">
        <v>4</v>
      </c>
      <c r="AC278">
        <v>9</v>
      </c>
      <c r="AD278" t="s">
        <v>17</v>
      </c>
      <c r="AE278" t="s">
        <v>17</v>
      </c>
      <c r="AF278">
        <f t="shared" si="28"/>
        <v>6302.9195121951234</v>
      </c>
      <c r="AG278" t="s">
        <v>17</v>
      </c>
      <c r="AH278" s="4">
        <v>2.3037607669830322</v>
      </c>
      <c r="AI278">
        <v>93.793445121951237</v>
      </c>
      <c r="AJ278">
        <f t="shared" si="29"/>
        <v>6.3029195121951238</v>
      </c>
    </row>
    <row r="279" spans="3:36">
      <c r="C279">
        <v>2003</v>
      </c>
      <c r="D279">
        <v>502</v>
      </c>
      <c r="E279">
        <v>4</v>
      </c>
      <c r="F279">
        <v>10</v>
      </c>
      <c r="G279" t="s">
        <v>17</v>
      </c>
      <c r="I279">
        <v>5986.8439024390273</v>
      </c>
      <c r="J279" t="s">
        <v>17</v>
      </c>
      <c r="W279">
        <v>5986.8439024390273</v>
      </c>
      <c r="Z279">
        <v>2003</v>
      </c>
      <c r="AA279">
        <v>502</v>
      </c>
      <c r="AB279">
        <v>4</v>
      </c>
      <c r="AC279">
        <v>10</v>
      </c>
      <c r="AD279" t="s">
        <v>17</v>
      </c>
      <c r="AE279" t="s">
        <v>17</v>
      </c>
      <c r="AF279">
        <f t="shared" si="28"/>
        <v>5986.8439024390273</v>
      </c>
      <c r="AG279" t="s">
        <v>17</v>
      </c>
      <c r="AH279" s="4">
        <v>2.5254726409912109</v>
      </c>
      <c r="AI279">
        <v>89.089939024390276</v>
      </c>
      <c r="AJ279">
        <f t="shared" si="29"/>
        <v>5.986843902439027</v>
      </c>
    </row>
    <row r="280" spans="3:36">
      <c r="C280">
        <v>2003</v>
      </c>
      <c r="D280">
        <v>502</v>
      </c>
      <c r="E280">
        <v>4</v>
      </c>
      <c r="F280">
        <v>11</v>
      </c>
      <c r="G280" t="s">
        <v>17</v>
      </c>
      <c r="I280">
        <v>6024.0292682926847</v>
      </c>
      <c r="J280" t="s">
        <v>17</v>
      </c>
      <c r="W280">
        <v>6024.0292682926847</v>
      </c>
      <c r="Z280">
        <v>2003</v>
      </c>
      <c r="AA280">
        <v>502</v>
      </c>
      <c r="AB280">
        <v>4</v>
      </c>
      <c r="AC280">
        <v>11</v>
      </c>
      <c r="AD280" t="s">
        <v>17</v>
      </c>
      <c r="AE280" t="s">
        <v>17</v>
      </c>
      <c r="AF280">
        <f t="shared" si="28"/>
        <v>6024.0292682926847</v>
      </c>
      <c r="AG280" t="s">
        <v>17</v>
      </c>
      <c r="AH280" s="4">
        <v>2.401524543762207</v>
      </c>
      <c r="AI280">
        <v>89.643292682926841</v>
      </c>
      <c r="AJ280">
        <f t="shared" si="29"/>
        <v>6.0240292682926846</v>
      </c>
    </row>
    <row r="281" spans="3:36">
      <c r="C281">
        <v>2003</v>
      </c>
      <c r="D281">
        <v>502</v>
      </c>
      <c r="E281">
        <v>4</v>
      </c>
      <c r="F281">
        <v>12</v>
      </c>
      <c r="G281" t="s">
        <v>17</v>
      </c>
      <c r="I281">
        <v>6730.5512195121973</v>
      </c>
      <c r="J281" t="s">
        <v>17</v>
      </c>
      <c r="W281">
        <v>6730.5512195121973</v>
      </c>
      <c r="Z281">
        <v>2003</v>
      </c>
      <c r="AA281">
        <v>502</v>
      </c>
      <c r="AB281">
        <v>4</v>
      </c>
      <c r="AC281">
        <v>12</v>
      </c>
      <c r="AD281" t="s">
        <v>17</v>
      </c>
      <c r="AE281" t="s">
        <v>17</v>
      </c>
      <c r="AF281">
        <f t="shared" si="28"/>
        <v>6730.5512195121973</v>
      </c>
      <c r="AG281" t="s">
        <v>17</v>
      </c>
      <c r="AH281" s="4">
        <v>2.2904746532440186</v>
      </c>
      <c r="AI281">
        <v>100.15701219512198</v>
      </c>
      <c r="AJ281">
        <f t="shared" si="29"/>
        <v>6.730551219512197</v>
      </c>
    </row>
    <row r="282" spans="3:36">
      <c r="C282">
        <v>2003</v>
      </c>
      <c r="D282">
        <v>502</v>
      </c>
      <c r="E282">
        <v>4</v>
      </c>
      <c r="F282">
        <v>13</v>
      </c>
      <c r="G282" t="s">
        <v>17</v>
      </c>
      <c r="I282">
        <v>4592.3926829268294</v>
      </c>
      <c r="J282" t="s">
        <v>17</v>
      </c>
      <c r="W282">
        <v>4592.3926829268294</v>
      </c>
      <c r="Z282">
        <v>2003</v>
      </c>
      <c r="AA282">
        <v>502</v>
      </c>
      <c r="AB282">
        <v>4</v>
      </c>
      <c r="AC282">
        <v>13</v>
      </c>
      <c r="AD282" t="s">
        <v>17</v>
      </c>
      <c r="AE282" t="s">
        <v>17</v>
      </c>
      <c r="AF282">
        <f t="shared" si="28"/>
        <v>4592.3926829268294</v>
      </c>
      <c r="AG282" t="s">
        <v>17</v>
      </c>
      <c r="AH282" s="4">
        <v>2.7298452854156494</v>
      </c>
      <c r="AI282">
        <v>68.339176829268297</v>
      </c>
      <c r="AJ282">
        <f t="shared" si="29"/>
        <v>4.5923926829268291</v>
      </c>
    </row>
    <row r="283" spans="3:36">
      <c r="C283">
        <v>2003</v>
      </c>
      <c r="D283">
        <v>502</v>
      </c>
      <c r="E283">
        <v>4</v>
      </c>
      <c r="F283">
        <v>14</v>
      </c>
      <c r="G283" t="s">
        <v>17</v>
      </c>
      <c r="I283">
        <v>6451.6609756097578</v>
      </c>
      <c r="J283" t="s">
        <v>17</v>
      </c>
      <c r="W283">
        <v>6451.6609756097578</v>
      </c>
      <c r="Z283">
        <v>2003</v>
      </c>
      <c r="AA283">
        <v>502</v>
      </c>
      <c r="AB283">
        <v>4</v>
      </c>
      <c r="AC283">
        <v>14</v>
      </c>
      <c r="AD283" t="s">
        <v>17</v>
      </c>
      <c r="AE283" t="s">
        <v>17</v>
      </c>
      <c r="AF283">
        <f t="shared" si="28"/>
        <v>6451.6609756097578</v>
      </c>
      <c r="AG283" t="s">
        <v>17</v>
      </c>
      <c r="AH283" s="4">
        <v>2.0536959171295166</v>
      </c>
      <c r="AI283">
        <v>96.006859756097583</v>
      </c>
      <c r="AJ283">
        <f t="shared" si="29"/>
        <v>6.4516609756097578</v>
      </c>
    </row>
    <row r="284" spans="3:36">
      <c r="C284">
        <v>2004</v>
      </c>
      <c r="D284">
        <v>502</v>
      </c>
      <c r="E284">
        <v>1</v>
      </c>
      <c r="F284">
        <v>1</v>
      </c>
      <c r="G284">
        <v>85</v>
      </c>
      <c r="H284">
        <v>0.28158666666666665</v>
      </c>
      <c r="I284">
        <v>1937.3575609756103</v>
      </c>
      <c r="J284">
        <v>3.3127843137254901E-3</v>
      </c>
      <c r="W284">
        <v>1937.3575609756103</v>
      </c>
      <c r="X284">
        <v>3.3127843137254901E-3</v>
      </c>
      <c r="Z284">
        <v>2004</v>
      </c>
      <c r="AA284">
        <v>502</v>
      </c>
      <c r="AB284">
        <v>1</v>
      </c>
      <c r="AC284">
        <v>1</v>
      </c>
      <c r="AD284">
        <v>85</v>
      </c>
      <c r="AE284">
        <v>0.28158666666666665</v>
      </c>
      <c r="AF284">
        <f t="shared" si="28"/>
        <v>1937.3575609756103</v>
      </c>
      <c r="AG284">
        <f t="shared" ref="AG284:AG290" si="31">AE284/AD284</f>
        <v>3.3127843137254901E-3</v>
      </c>
      <c r="AH284" s="4">
        <v>2.3469808101654053</v>
      </c>
      <c r="AI284">
        <v>28.829725609756103</v>
      </c>
      <c r="AJ284">
        <f t="shared" si="29"/>
        <v>1.9373575609756104</v>
      </c>
    </row>
    <row r="285" spans="3:36">
      <c r="C285">
        <v>2004</v>
      </c>
      <c r="D285">
        <v>502</v>
      </c>
      <c r="E285">
        <v>1</v>
      </c>
      <c r="F285">
        <v>2</v>
      </c>
      <c r="G285">
        <v>85</v>
      </c>
      <c r="H285">
        <v>0.40662968122921689</v>
      </c>
      <c r="I285">
        <v>1065.9804878048783</v>
      </c>
      <c r="J285">
        <v>4.7838786026966696E-3</v>
      </c>
      <c r="W285">
        <v>1065.9804878048783</v>
      </c>
      <c r="X285">
        <v>4.7838786026966696E-3</v>
      </c>
      <c r="Z285">
        <v>2004</v>
      </c>
      <c r="AA285">
        <v>502</v>
      </c>
      <c r="AB285">
        <v>1</v>
      </c>
      <c r="AC285">
        <v>2</v>
      </c>
      <c r="AD285">
        <v>85</v>
      </c>
      <c r="AE285">
        <v>0.40662968122921689</v>
      </c>
      <c r="AF285">
        <f t="shared" si="28"/>
        <v>1065.9804878048783</v>
      </c>
      <c r="AG285">
        <f t="shared" si="31"/>
        <v>4.7838786026966696E-3</v>
      </c>
      <c r="AH285">
        <v>2.3791935443878174</v>
      </c>
      <c r="AI285">
        <v>15.862804878048783</v>
      </c>
      <c r="AJ285">
        <f t="shared" si="29"/>
        <v>1.0659804878048782</v>
      </c>
    </row>
    <row r="286" spans="3:36">
      <c r="C286">
        <v>2004</v>
      </c>
      <c r="D286">
        <v>502</v>
      </c>
      <c r="E286">
        <v>1</v>
      </c>
      <c r="F286">
        <v>3</v>
      </c>
      <c r="G286">
        <v>85</v>
      </c>
      <c r="H286">
        <v>0.62222316176470593</v>
      </c>
      <c r="I286">
        <v>1740.2751219512202</v>
      </c>
      <c r="J286">
        <v>7.320272491349482E-3</v>
      </c>
      <c r="W286">
        <v>1740.2751219512202</v>
      </c>
      <c r="X286">
        <v>7.320272491349482E-3</v>
      </c>
      <c r="Z286">
        <v>2004</v>
      </c>
      <c r="AA286">
        <v>502</v>
      </c>
      <c r="AB286">
        <v>1</v>
      </c>
      <c r="AC286">
        <v>3</v>
      </c>
      <c r="AD286">
        <v>85</v>
      </c>
      <c r="AE286">
        <v>0.62222316176470593</v>
      </c>
      <c r="AF286">
        <f t="shared" si="28"/>
        <v>1740.2751219512202</v>
      </c>
      <c r="AG286">
        <f t="shared" si="31"/>
        <v>7.320272491349482E-3</v>
      </c>
      <c r="AH286">
        <v>2.3755354881286621</v>
      </c>
      <c r="AI286">
        <v>25.8969512195122</v>
      </c>
      <c r="AJ286">
        <f t="shared" si="29"/>
        <v>1.7402751219512202</v>
      </c>
    </row>
    <row r="287" spans="3:36">
      <c r="C287">
        <v>2004</v>
      </c>
      <c r="D287">
        <v>502</v>
      </c>
      <c r="E287">
        <v>1</v>
      </c>
      <c r="F287">
        <v>4</v>
      </c>
      <c r="G287">
        <v>85</v>
      </c>
      <c r="H287">
        <v>0.6585271062271062</v>
      </c>
      <c r="I287">
        <v>1760.1073170731711</v>
      </c>
      <c r="J287">
        <v>7.7473777203188963E-3</v>
      </c>
      <c r="W287">
        <v>1760.1073170731711</v>
      </c>
      <c r="X287">
        <v>7.7473777203188963E-3</v>
      </c>
      <c r="Z287">
        <v>2004</v>
      </c>
      <c r="AA287">
        <v>502</v>
      </c>
      <c r="AB287">
        <v>1</v>
      </c>
      <c r="AC287">
        <v>4</v>
      </c>
      <c r="AD287">
        <v>85</v>
      </c>
      <c r="AE287">
        <v>0.6585271062271062</v>
      </c>
      <c r="AF287">
        <f t="shared" si="28"/>
        <v>1760.1073170731711</v>
      </c>
      <c r="AG287">
        <f t="shared" si="31"/>
        <v>7.7473777203188963E-3</v>
      </c>
      <c r="AH287">
        <v>2.3474993705749512</v>
      </c>
      <c r="AI287">
        <v>26.19207317073171</v>
      </c>
      <c r="AJ287">
        <f t="shared" si="29"/>
        <v>1.7601073170731711</v>
      </c>
    </row>
    <row r="288" spans="3:36">
      <c r="C288">
        <v>2004</v>
      </c>
      <c r="D288">
        <v>502</v>
      </c>
      <c r="E288">
        <v>1</v>
      </c>
      <c r="F288">
        <v>5</v>
      </c>
      <c r="G288">
        <v>85</v>
      </c>
      <c r="H288">
        <v>0.77760709150326812</v>
      </c>
      <c r="I288">
        <v>3076.4692682926834</v>
      </c>
      <c r="J288">
        <v>9.1483187235678609E-3</v>
      </c>
      <c r="W288">
        <v>3076.4692682926834</v>
      </c>
      <c r="X288">
        <v>9.1483187235678609E-3</v>
      </c>
      <c r="Z288">
        <v>2004</v>
      </c>
      <c r="AA288">
        <v>502</v>
      </c>
      <c r="AB288">
        <v>1</v>
      </c>
      <c r="AC288">
        <v>5</v>
      </c>
      <c r="AD288">
        <v>85</v>
      </c>
      <c r="AE288">
        <v>0.77760709150326812</v>
      </c>
      <c r="AF288">
        <f t="shared" si="28"/>
        <v>3076.4692682926834</v>
      </c>
      <c r="AG288">
        <f t="shared" si="31"/>
        <v>9.1483187235678609E-3</v>
      </c>
      <c r="AH288">
        <v>2.3678464889526367</v>
      </c>
      <c r="AI288">
        <v>45.780792682926837</v>
      </c>
      <c r="AJ288">
        <f t="shared" si="29"/>
        <v>3.0764692682926835</v>
      </c>
    </row>
    <row r="289" spans="3:36">
      <c r="C289">
        <v>2004</v>
      </c>
      <c r="D289">
        <v>502</v>
      </c>
      <c r="E289">
        <v>1</v>
      </c>
      <c r="F289">
        <v>6</v>
      </c>
      <c r="G289">
        <v>85</v>
      </c>
      <c r="H289">
        <v>0.45086569444444441</v>
      </c>
      <c r="I289">
        <v>3148.3609756097567</v>
      </c>
      <c r="J289">
        <v>5.3043022875816992E-3</v>
      </c>
      <c r="W289">
        <v>3148.3609756097567</v>
      </c>
      <c r="X289">
        <v>5.3043022875816992E-3</v>
      </c>
      <c r="Z289">
        <v>2004</v>
      </c>
      <c r="AA289">
        <v>502</v>
      </c>
      <c r="AB289">
        <v>1</v>
      </c>
      <c r="AC289">
        <v>6</v>
      </c>
      <c r="AD289">
        <v>85</v>
      </c>
      <c r="AE289">
        <v>0.45086569444444441</v>
      </c>
      <c r="AF289">
        <f t="shared" si="28"/>
        <v>3148.3609756097567</v>
      </c>
      <c r="AG289">
        <f t="shared" si="31"/>
        <v>5.3043022875816992E-3</v>
      </c>
      <c r="AH289">
        <v>2.3888192176818848</v>
      </c>
      <c r="AI289">
        <v>46.850609756097569</v>
      </c>
      <c r="AJ289">
        <f t="shared" si="29"/>
        <v>3.1483609756097568</v>
      </c>
    </row>
    <row r="290" spans="3:36">
      <c r="C290">
        <v>2004</v>
      </c>
      <c r="D290">
        <v>502</v>
      </c>
      <c r="E290">
        <v>1</v>
      </c>
      <c r="F290">
        <v>7</v>
      </c>
      <c r="G290">
        <v>85</v>
      </c>
      <c r="H290">
        <v>0.48169725490196075</v>
      </c>
      <c r="I290">
        <v>4355.6458536585378</v>
      </c>
      <c r="J290">
        <v>5.6670265282583619E-3</v>
      </c>
      <c r="W290">
        <v>4355.6458536585378</v>
      </c>
      <c r="X290">
        <v>5.6670265282583619E-3</v>
      </c>
      <c r="Z290">
        <v>2004</v>
      </c>
      <c r="AA290">
        <v>502</v>
      </c>
      <c r="AB290">
        <v>1</v>
      </c>
      <c r="AC290">
        <v>7</v>
      </c>
      <c r="AD290">
        <v>85</v>
      </c>
      <c r="AE290">
        <v>0.48169725490196075</v>
      </c>
      <c r="AF290">
        <f t="shared" si="28"/>
        <v>4355.6458536585378</v>
      </c>
      <c r="AG290">
        <f t="shared" si="31"/>
        <v>5.6670265282583619E-3</v>
      </c>
      <c r="AH290">
        <v>2.5534071922302246</v>
      </c>
      <c r="AI290">
        <v>64.816158536585377</v>
      </c>
      <c r="AJ290">
        <f t="shared" si="29"/>
        <v>4.3556458536585376</v>
      </c>
    </row>
    <row r="291" spans="3:36">
      <c r="C291">
        <v>2004</v>
      </c>
      <c r="D291">
        <v>502</v>
      </c>
      <c r="E291">
        <v>1</v>
      </c>
      <c r="F291">
        <v>8</v>
      </c>
      <c r="G291" t="s">
        <v>17</v>
      </c>
      <c r="I291">
        <v>4075.5160975609765</v>
      </c>
      <c r="J291" t="s">
        <v>17</v>
      </c>
      <c r="W291">
        <v>4075.5160975609765</v>
      </c>
      <c r="Z291">
        <v>2004</v>
      </c>
      <c r="AA291">
        <v>502</v>
      </c>
      <c r="AB291">
        <v>1</v>
      </c>
      <c r="AC291">
        <v>8</v>
      </c>
      <c r="AD291" t="s">
        <v>17</v>
      </c>
      <c r="AE291" t="s">
        <v>17</v>
      </c>
      <c r="AF291">
        <f t="shared" si="28"/>
        <v>4075.5160975609765</v>
      </c>
      <c r="AG291" t="s">
        <v>17</v>
      </c>
      <c r="AH291">
        <v>2.6197855472564697</v>
      </c>
      <c r="AI291">
        <v>60.647560975609764</v>
      </c>
      <c r="AJ291">
        <f t="shared" si="29"/>
        <v>4.0755160975609765</v>
      </c>
    </row>
    <row r="292" spans="3:36">
      <c r="C292">
        <v>2004</v>
      </c>
      <c r="D292">
        <v>502</v>
      </c>
      <c r="E292">
        <v>1</v>
      </c>
      <c r="F292">
        <v>9</v>
      </c>
      <c r="G292" t="s">
        <v>17</v>
      </c>
      <c r="I292">
        <v>3605.7409756097568</v>
      </c>
      <c r="J292" t="s">
        <v>17</v>
      </c>
      <c r="W292">
        <v>3605.7409756097568</v>
      </c>
      <c r="Z292">
        <v>2004</v>
      </c>
      <c r="AA292">
        <v>502</v>
      </c>
      <c r="AB292">
        <v>1</v>
      </c>
      <c r="AC292">
        <v>9</v>
      </c>
      <c r="AD292" t="s">
        <v>17</v>
      </c>
      <c r="AE292" t="s">
        <v>17</v>
      </c>
      <c r="AF292">
        <f t="shared" si="28"/>
        <v>3605.7409756097568</v>
      </c>
      <c r="AG292" t="s">
        <v>17</v>
      </c>
      <c r="AH292">
        <v>2.2266499996185303</v>
      </c>
      <c r="AI292">
        <v>53.656859756097568</v>
      </c>
      <c r="AJ292">
        <f t="shared" si="29"/>
        <v>3.6057409756097569</v>
      </c>
    </row>
    <row r="293" spans="3:36">
      <c r="C293">
        <v>2004</v>
      </c>
      <c r="D293">
        <v>502</v>
      </c>
      <c r="E293">
        <v>1</v>
      </c>
      <c r="F293">
        <v>10</v>
      </c>
      <c r="G293" t="s">
        <v>17</v>
      </c>
      <c r="I293">
        <v>3478.0712195121951</v>
      </c>
      <c r="J293" t="s">
        <v>17</v>
      </c>
      <c r="W293">
        <v>3478.0712195121951</v>
      </c>
      <c r="Z293">
        <v>2004</v>
      </c>
      <c r="AA293">
        <v>502</v>
      </c>
      <c r="AB293">
        <v>1</v>
      </c>
      <c r="AC293">
        <v>10</v>
      </c>
      <c r="AD293" t="s">
        <v>17</v>
      </c>
      <c r="AE293" t="s">
        <v>17</v>
      </c>
      <c r="AF293">
        <f t="shared" si="28"/>
        <v>3478.0712195121951</v>
      </c>
      <c r="AG293" t="s">
        <v>17</v>
      </c>
      <c r="AH293">
        <v>2.2702572345733643</v>
      </c>
      <c r="AI293">
        <v>51.757012195121952</v>
      </c>
      <c r="AJ293">
        <f t="shared" si="29"/>
        <v>3.478071219512195</v>
      </c>
    </row>
    <row r="294" spans="3:36">
      <c r="C294">
        <v>2004</v>
      </c>
      <c r="D294">
        <v>502</v>
      </c>
      <c r="E294">
        <v>1</v>
      </c>
      <c r="F294">
        <v>11</v>
      </c>
      <c r="G294" t="s">
        <v>17</v>
      </c>
      <c r="I294">
        <v>3551.202439024391</v>
      </c>
      <c r="J294" t="s">
        <v>17</v>
      </c>
      <c r="W294">
        <v>3551.202439024391</v>
      </c>
      <c r="Z294">
        <v>2004</v>
      </c>
      <c r="AA294">
        <v>502</v>
      </c>
      <c r="AB294">
        <v>1</v>
      </c>
      <c r="AC294">
        <v>11</v>
      </c>
      <c r="AD294" t="s">
        <v>17</v>
      </c>
      <c r="AE294" t="s">
        <v>17</v>
      </c>
      <c r="AF294">
        <f t="shared" si="28"/>
        <v>3551.202439024391</v>
      </c>
      <c r="AG294" t="s">
        <v>17</v>
      </c>
      <c r="AH294">
        <v>2.4559853076934814</v>
      </c>
      <c r="AI294">
        <v>52.845274390243908</v>
      </c>
      <c r="AJ294">
        <f t="shared" si="29"/>
        <v>3.551202439024391</v>
      </c>
    </row>
    <row r="295" spans="3:36">
      <c r="C295">
        <v>2004</v>
      </c>
      <c r="D295">
        <v>502</v>
      </c>
      <c r="E295">
        <v>1</v>
      </c>
      <c r="F295">
        <v>12</v>
      </c>
      <c r="G295" t="s">
        <v>17</v>
      </c>
      <c r="I295">
        <v>3915.6190243902447</v>
      </c>
      <c r="J295" t="s">
        <v>17</v>
      </c>
      <c r="W295">
        <v>3915.6190243902447</v>
      </c>
      <c r="Z295">
        <v>2004</v>
      </c>
      <c r="AA295">
        <v>502</v>
      </c>
      <c r="AB295">
        <v>1</v>
      </c>
      <c r="AC295">
        <v>12</v>
      </c>
      <c r="AD295" t="s">
        <v>17</v>
      </c>
      <c r="AE295" t="s">
        <v>17</v>
      </c>
      <c r="AF295">
        <f t="shared" si="28"/>
        <v>3915.6190243902447</v>
      </c>
      <c r="AG295" t="s">
        <v>17</v>
      </c>
      <c r="AH295">
        <v>2.3265626430511475</v>
      </c>
      <c r="AI295">
        <v>58.268140243902444</v>
      </c>
      <c r="AJ295">
        <f t="shared" si="29"/>
        <v>3.9156190243902449</v>
      </c>
    </row>
    <row r="296" spans="3:36">
      <c r="C296">
        <v>2004</v>
      </c>
      <c r="D296">
        <v>502</v>
      </c>
      <c r="E296">
        <v>1</v>
      </c>
      <c r="F296">
        <v>13</v>
      </c>
      <c r="G296" t="s">
        <v>17</v>
      </c>
      <c r="I296">
        <v>3585.9087804878059</v>
      </c>
      <c r="J296" t="s">
        <v>17</v>
      </c>
      <c r="W296">
        <v>3585.9087804878059</v>
      </c>
      <c r="Z296">
        <v>2004</v>
      </c>
      <c r="AA296">
        <v>502</v>
      </c>
      <c r="AB296">
        <v>1</v>
      </c>
      <c r="AC296">
        <v>13</v>
      </c>
      <c r="AD296" t="s">
        <v>17</v>
      </c>
      <c r="AE296" t="s">
        <v>17</v>
      </c>
      <c r="AF296">
        <f t="shared" si="28"/>
        <v>3585.9087804878059</v>
      </c>
      <c r="AG296" t="s">
        <v>17</v>
      </c>
      <c r="AH296">
        <v>2.6430191993713379</v>
      </c>
      <c r="AI296">
        <v>53.361737804878061</v>
      </c>
      <c r="AJ296">
        <f t="shared" si="29"/>
        <v>3.5859087804878058</v>
      </c>
    </row>
    <row r="297" spans="3:36">
      <c r="C297">
        <v>2004</v>
      </c>
      <c r="D297">
        <v>502</v>
      </c>
      <c r="E297">
        <v>1</v>
      </c>
      <c r="F297">
        <v>14</v>
      </c>
      <c r="G297" t="s">
        <v>17</v>
      </c>
      <c r="I297">
        <v>3782.9912195121965</v>
      </c>
      <c r="J297" t="s">
        <v>17</v>
      </c>
      <c r="W297">
        <v>3782.9912195121965</v>
      </c>
      <c r="Z297">
        <v>2004</v>
      </c>
      <c r="AA297">
        <v>502</v>
      </c>
      <c r="AB297">
        <v>1</v>
      </c>
      <c r="AC297">
        <v>14</v>
      </c>
      <c r="AD297" t="s">
        <v>17</v>
      </c>
      <c r="AE297" t="s">
        <v>17</v>
      </c>
      <c r="AF297">
        <f t="shared" si="28"/>
        <v>3782.9912195121965</v>
      </c>
      <c r="AG297" t="s">
        <v>17</v>
      </c>
      <c r="AH297">
        <v>2.1893661022186279</v>
      </c>
      <c r="AI297">
        <v>56.29451219512196</v>
      </c>
      <c r="AJ297">
        <f t="shared" si="29"/>
        <v>3.7829912195121964</v>
      </c>
    </row>
    <row r="298" spans="3:36">
      <c r="C298">
        <v>2004</v>
      </c>
      <c r="D298">
        <v>502</v>
      </c>
      <c r="E298">
        <v>2</v>
      </c>
      <c r="F298">
        <v>1</v>
      </c>
      <c r="G298">
        <v>85</v>
      </c>
      <c r="H298">
        <v>0.75848927793339571</v>
      </c>
      <c r="I298">
        <v>1281.6556097560979</v>
      </c>
      <c r="J298">
        <v>8.9234032698046559E-3</v>
      </c>
      <c r="W298">
        <v>1281.6556097560979</v>
      </c>
      <c r="X298">
        <v>8.9234032698046559E-3</v>
      </c>
      <c r="Z298">
        <v>2004</v>
      </c>
      <c r="AA298">
        <v>502</v>
      </c>
      <c r="AB298">
        <v>2</v>
      </c>
      <c r="AC298">
        <v>1</v>
      </c>
      <c r="AD298">
        <v>85</v>
      </c>
      <c r="AE298">
        <v>0.75848927793339571</v>
      </c>
      <c r="AF298">
        <f t="shared" si="28"/>
        <v>1281.6556097560979</v>
      </c>
      <c r="AG298">
        <f t="shared" ref="AG298:AG304" si="32">AE298/AD298</f>
        <v>8.9234032698046559E-3</v>
      </c>
      <c r="AH298">
        <v>2.3478150367736816</v>
      </c>
      <c r="AI298">
        <v>19.072256097560977</v>
      </c>
      <c r="AJ298">
        <f t="shared" si="29"/>
        <v>1.2816556097560978</v>
      </c>
    </row>
    <row r="299" spans="3:36">
      <c r="C299">
        <v>2004</v>
      </c>
      <c r="D299">
        <v>502</v>
      </c>
      <c r="E299">
        <v>2</v>
      </c>
      <c r="F299">
        <v>2</v>
      </c>
      <c r="G299">
        <v>85</v>
      </c>
      <c r="H299">
        <v>0.46692928921568627</v>
      </c>
      <c r="I299">
        <v>1349.8287804878053</v>
      </c>
      <c r="J299">
        <v>5.4932857554786619E-3</v>
      </c>
      <c r="W299">
        <v>1349.8287804878053</v>
      </c>
      <c r="X299">
        <v>5.4932857554786619E-3</v>
      </c>
      <c r="Z299">
        <v>2004</v>
      </c>
      <c r="AA299">
        <v>502</v>
      </c>
      <c r="AB299">
        <v>2</v>
      </c>
      <c r="AC299">
        <v>2</v>
      </c>
      <c r="AD299">
        <v>85</v>
      </c>
      <c r="AE299">
        <v>0.46692928921568627</v>
      </c>
      <c r="AF299">
        <f t="shared" si="28"/>
        <v>1349.8287804878053</v>
      </c>
      <c r="AG299">
        <f t="shared" si="32"/>
        <v>5.4932857554786619E-3</v>
      </c>
      <c r="AH299">
        <v>2.22501540184021</v>
      </c>
      <c r="AI299">
        <v>20.086737804878052</v>
      </c>
      <c r="AJ299">
        <f t="shared" si="29"/>
        <v>1.3498287804878053</v>
      </c>
    </row>
    <row r="300" spans="3:36">
      <c r="C300">
        <v>2004</v>
      </c>
      <c r="D300">
        <v>502</v>
      </c>
      <c r="E300">
        <v>2</v>
      </c>
      <c r="F300">
        <v>3</v>
      </c>
      <c r="G300">
        <v>85</v>
      </c>
      <c r="H300">
        <v>0.78385666666666676</v>
      </c>
      <c r="I300">
        <v>1594.0126829268295</v>
      </c>
      <c r="J300">
        <v>9.2218431372549023E-3</v>
      </c>
      <c r="W300">
        <v>1594.0126829268295</v>
      </c>
      <c r="X300">
        <v>9.2218431372549023E-3</v>
      </c>
      <c r="Z300">
        <v>2004</v>
      </c>
      <c r="AA300">
        <v>502</v>
      </c>
      <c r="AB300">
        <v>2</v>
      </c>
      <c r="AC300">
        <v>3</v>
      </c>
      <c r="AD300">
        <v>85</v>
      </c>
      <c r="AE300">
        <v>0.78385666666666676</v>
      </c>
      <c r="AF300">
        <f t="shared" si="28"/>
        <v>1594.0126829268295</v>
      </c>
      <c r="AG300">
        <f t="shared" si="32"/>
        <v>9.2218431372549023E-3</v>
      </c>
      <c r="AH300">
        <v>2.2837004661560059</v>
      </c>
      <c r="AI300">
        <v>23.720426829268295</v>
      </c>
      <c r="AJ300">
        <f t="shared" si="29"/>
        <v>1.5940126829268295</v>
      </c>
    </row>
    <row r="301" spans="3:36">
      <c r="C301">
        <v>2004</v>
      </c>
      <c r="D301">
        <v>502</v>
      </c>
      <c r="E301">
        <v>2</v>
      </c>
      <c r="F301">
        <v>4</v>
      </c>
      <c r="G301">
        <v>85</v>
      </c>
      <c r="H301">
        <v>0.80166663614163625</v>
      </c>
      <c r="I301">
        <v>2629.0053658536594</v>
      </c>
      <c r="J301">
        <v>9.4313721899016035E-3</v>
      </c>
      <c r="W301">
        <v>2629.0053658536594</v>
      </c>
      <c r="X301">
        <v>9.4313721899016035E-3</v>
      </c>
      <c r="Z301">
        <v>2004</v>
      </c>
      <c r="AA301">
        <v>502</v>
      </c>
      <c r="AB301">
        <v>2</v>
      </c>
      <c r="AC301">
        <v>4</v>
      </c>
      <c r="AD301">
        <v>85</v>
      </c>
      <c r="AE301">
        <v>0.80166663614163625</v>
      </c>
      <c r="AF301">
        <f t="shared" si="28"/>
        <v>2629.0053658536594</v>
      </c>
      <c r="AG301">
        <f t="shared" si="32"/>
        <v>9.4313721899016035E-3</v>
      </c>
      <c r="AH301">
        <v>2.182711124420166</v>
      </c>
      <c r="AI301">
        <v>39.122103658536595</v>
      </c>
      <c r="AJ301">
        <f t="shared" si="29"/>
        <v>2.6290053658536596</v>
      </c>
    </row>
    <row r="302" spans="3:36">
      <c r="C302">
        <v>2004</v>
      </c>
      <c r="D302">
        <v>502</v>
      </c>
      <c r="E302">
        <v>2</v>
      </c>
      <c r="F302">
        <v>5</v>
      </c>
      <c r="G302">
        <v>85</v>
      </c>
      <c r="H302">
        <v>0.37495098039215691</v>
      </c>
      <c r="I302">
        <v>3397.5029268292697</v>
      </c>
      <c r="J302">
        <v>4.4111880046136106E-3</v>
      </c>
      <c r="W302">
        <v>3397.5029268292697</v>
      </c>
      <c r="X302">
        <v>4.4111880046136106E-3</v>
      </c>
      <c r="Z302">
        <v>2004</v>
      </c>
      <c r="AA302">
        <v>502</v>
      </c>
      <c r="AB302">
        <v>2</v>
      </c>
      <c r="AC302">
        <v>5</v>
      </c>
      <c r="AD302">
        <v>85</v>
      </c>
      <c r="AE302">
        <v>0.37495098039215691</v>
      </c>
      <c r="AF302">
        <f t="shared" si="28"/>
        <v>3397.5029268292697</v>
      </c>
      <c r="AG302">
        <f t="shared" si="32"/>
        <v>4.4111880046136106E-3</v>
      </c>
      <c r="AH302">
        <v>2.1829714775085449</v>
      </c>
      <c r="AI302">
        <v>50.558079268292694</v>
      </c>
      <c r="AJ302">
        <f t="shared" si="29"/>
        <v>3.3975029268292696</v>
      </c>
    </row>
    <row r="303" spans="3:36">
      <c r="C303">
        <v>2004</v>
      </c>
      <c r="D303">
        <v>502</v>
      </c>
      <c r="E303">
        <v>2</v>
      </c>
      <c r="F303">
        <v>6</v>
      </c>
      <c r="G303">
        <v>85</v>
      </c>
      <c r="H303">
        <v>0.41123816993464063</v>
      </c>
      <c r="I303">
        <v>4270.1195121951232</v>
      </c>
      <c r="J303">
        <v>4.8380961168781253E-3</v>
      </c>
      <c r="W303">
        <v>4270.1195121951232</v>
      </c>
      <c r="X303">
        <v>4.8380961168781253E-3</v>
      </c>
      <c r="Z303">
        <v>2004</v>
      </c>
      <c r="AA303">
        <v>502</v>
      </c>
      <c r="AB303">
        <v>2</v>
      </c>
      <c r="AC303">
        <v>6</v>
      </c>
      <c r="AD303">
        <v>85</v>
      </c>
      <c r="AE303">
        <v>0.41123816993464063</v>
      </c>
      <c r="AF303">
        <f t="shared" si="28"/>
        <v>4270.1195121951232</v>
      </c>
      <c r="AG303">
        <f t="shared" si="32"/>
        <v>4.8380961168781253E-3</v>
      </c>
      <c r="AH303">
        <v>2.6573300361633301</v>
      </c>
      <c r="AI303">
        <v>63.543445121951237</v>
      </c>
      <c r="AJ303">
        <f t="shared" si="29"/>
        <v>4.270119512195123</v>
      </c>
    </row>
    <row r="304" spans="3:36">
      <c r="C304">
        <v>2004</v>
      </c>
      <c r="D304">
        <v>502</v>
      </c>
      <c r="E304">
        <v>2</v>
      </c>
      <c r="F304">
        <v>7</v>
      </c>
      <c r="G304">
        <v>85</v>
      </c>
      <c r="H304">
        <v>0.52164138888888889</v>
      </c>
      <c r="I304">
        <v>3982.5526829268301</v>
      </c>
      <c r="J304">
        <v>6.1369575163398695E-3</v>
      </c>
      <c r="W304">
        <v>3982.5526829268301</v>
      </c>
      <c r="X304">
        <v>6.1369575163398695E-3</v>
      </c>
      <c r="Z304">
        <v>2004</v>
      </c>
      <c r="AA304">
        <v>502</v>
      </c>
      <c r="AB304">
        <v>2</v>
      </c>
      <c r="AC304">
        <v>7</v>
      </c>
      <c r="AD304">
        <v>85</v>
      </c>
      <c r="AE304">
        <v>0.52164138888888889</v>
      </c>
      <c r="AF304">
        <f t="shared" si="28"/>
        <v>3982.5526829268301</v>
      </c>
      <c r="AG304">
        <f t="shared" si="32"/>
        <v>6.1369575163398695E-3</v>
      </c>
      <c r="AH304">
        <v>2.925889253616333</v>
      </c>
      <c r="AI304">
        <v>59.264176829268301</v>
      </c>
      <c r="AJ304">
        <f t="shared" si="29"/>
        <v>3.9825526829268303</v>
      </c>
    </row>
    <row r="305" spans="3:36">
      <c r="C305">
        <v>2004</v>
      </c>
      <c r="D305">
        <v>502</v>
      </c>
      <c r="E305">
        <v>2</v>
      </c>
      <c r="F305">
        <v>8</v>
      </c>
      <c r="G305" t="s">
        <v>17</v>
      </c>
      <c r="I305">
        <v>4141.2102439024402</v>
      </c>
      <c r="J305" t="s">
        <v>17</v>
      </c>
      <c r="W305">
        <v>4141.2102439024402</v>
      </c>
      <c r="Z305">
        <v>2004</v>
      </c>
      <c r="AA305">
        <v>502</v>
      </c>
      <c r="AB305">
        <v>2</v>
      </c>
      <c r="AC305">
        <v>8</v>
      </c>
      <c r="AD305" t="s">
        <v>17</v>
      </c>
      <c r="AE305" t="s">
        <v>17</v>
      </c>
      <c r="AF305">
        <f t="shared" si="28"/>
        <v>4141.2102439024402</v>
      </c>
      <c r="AG305" t="s">
        <v>17</v>
      </c>
      <c r="AH305">
        <v>2.3995285034179688</v>
      </c>
      <c r="AI305">
        <v>61.625152439024397</v>
      </c>
      <c r="AJ305">
        <f t="shared" si="29"/>
        <v>4.1412102439024405</v>
      </c>
    </row>
    <row r="306" spans="3:36">
      <c r="C306">
        <v>2004</v>
      </c>
      <c r="D306">
        <v>502</v>
      </c>
      <c r="E306">
        <v>2</v>
      </c>
      <c r="F306">
        <v>9</v>
      </c>
      <c r="G306" t="s">
        <v>17</v>
      </c>
      <c r="I306">
        <v>4182.1141463414651</v>
      </c>
      <c r="J306" t="s">
        <v>17</v>
      </c>
      <c r="W306">
        <v>4182.1141463414651</v>
      </c>
      <c r="Z306">
        <v>2004</v>
      </c>
      <c r="AA306">
        <v>502</v>
      </c>
      <c r="AB306">
        <v>2</v>
      </c>
      <c r="AC306">
        <v>9</v>
      </c>
      <c r="AD306" t="s">
        <v>17</v>
      </c>
      <c r="AE306" t="s">
        <v>17</v>
      </c>
      <c r="AF306">
        <f t="shared" si="28"/>
        <v>4182.1141463414651</v>
      </c>
      <c r="AG306" t="s">
        <v>17</v>
      </c>
      <c r="AH306">
        <v>2.2381582260131836</v>
      </c>
      <c r="AI306">
        <v>62.233841463414649</v>
      </c>
      <c r="AJ306">
        <f t="shared" si="29"/>
        <v>4.1821141463414655</v>
      </c>
    </row>
    <row r="307" spans="3:36">
      <c r="C307">
        <v>2004</v>
      </c>
      <c r="D307">
        <v>502</v>
      </c>
      <c r="E307">
        <v>2</v>
      </c>
      <c r="F307">
        <v>10</v>
      </c>
      <c r="G307" t="s">
        <v>17</v>
      </c>
      <c r="I307">
        <v>3830.0926829268301</v>
      </c>
      <c r="J307" t="s">
        <v>17</v>
      </c>
      <c r="W307">
        <v>3830.0926829268301</v>
      </c>
      <c r="Z307">
        <v>2004</v>
      </c>
      <c r="AA307">
        <v>502</v>
      </c>
      <c r="AB307">
        <v>2</v>
      </c>
      <c r="AC307">
        <v>10</v>
      </c>
      <c r="AD307" t="s">
        <v>17</v>
      </c>
      <c r="AE307" t="s">
        <v>17</v>
      </c>
      <c r="AF307">
        <f t="shared" si="28"/>
        <v>3830.0926829268301</v>
      </c>
      <c r="AG307" t="s">
        <v>17</v>
      </c>
      <c r="AH307">
        <v>2.2259595394134521</v>
      </c>
      <c r="AI307">
        <v>56.995426829268304</v>
      </c>
      <c r="AJ307">
        <f t="shared" si="29"/>
        <v>3.8300926829268302</v>
      </c>
    </row>
    <row r="308" spans="3:36">
      <c r="C308">
        <v>2004</v>
      </c>
      <c r="D308">
        <v>502</v>
      </c>
      <c r="E308">
        <v>2</v>
      </c>
      <c r="F308">
        <v>11</v>
      </c>
      <c r="G308" t="s">
        <v>17</v>
      </c>
      <c r="I308">
        <v>4420.1004878048789</v>
      </c>
      <c r="J308" t="s">
        <v>17</v>
      </c>
      <c r="W308">
        <v>4420.1004878048789</v>
      </c>
      <c r="Z308">
        <v>2004</v>
      </c>
      <c r="AA308">
        <v>502</v>
      </c>
      <c r="AB308">
        <v>2</v>
      </c>
      <c r="AC308">
        <v>11</v>
      </c>
      <c r="AD308" t="s">
        <v>17</v>
      </c>
      <c r="AE308" t="s">
        <v>17</v>
      </c>
      <c r="AF308">
        <f t="shared" si="28"/>
        <v>4420.1004878048789</v>
      </c>
      <c r="AG308" t="s">
        <v>17</v>
      </c>
      <c r="AH308">
        <v>2.4922440052032471</v>
      </c>
      <c r="AI308">
        <v>65.775304878048786</v>
      </c>
      <c r="AJ308">
        <f t="shared" si="29"/>
        <v>4.4201004878048789</v>
      </c>
    </row>
    <row r="309" spans="3:36">
      <c r="C309">
        <v>2004</v>
      </c>
      <c r="D309">
        <v>502</v>
      </c>
      <c r="E309">
        <v>2</v>
      </c>
      <c r="F309">
        <v>12</v>
      </c>
      <c r="G309" t="s">
        <v>17</v>
      </c>
      <c r="I309">
        <v>4682.8770731707327</v>
      </c>
      <c r="J309" t="s">
        <v>17</v>
      </c>
      <c r="W309">
        <v>4682.8770731707327</v>
      </c>
      <c r="Z309">
        <v>2004</v>
      </c>
      <c r="AA309">
        <v>502</v>
      </c>
      <c r="AB309">
        <v>2</v>
      </c>
      <c r="AC309">
        <v>12</v>
      </c>
      <c r="AD309" t="s">
        <v>17</v>
      </c>
      <c r="AE309" t="s">
        <v>17</v>
      </c>
      <c r="AF309">
        <f t="shared" si="28"/>
        <v>4682.8770731707327</v>
      </c>
      <c r="AG309" t="s">
        <v>17</v>
      </c>
      <c r="AH309">
        <v>2.5477943420410156</v>
      </c>
      <c r="AI309">
        <v>69.685670731707333</v>
      </c>
      <c r="AJ309">
        <f t="shared" si="29"/>
        <v>4.682877073170733</v>
      </c>
    </row>
    <row r="310" spans="3:36">
      <c r="C310">
        <v>2004</v>
      </c>
      <c r="D310">
        <v>502</v>
      </c>
      <c r="E310">
        <v>2</v>
      </c>
      <c r="F310">
        <v>13</v>
      </c>
      <c r="G310" t="s">
        <v>17</v>
      </c>
      <c r="I310">
        <v>3685.0697560975618</v>
      </c>
      <c r="J310" t="s">
        <v>17</v>
      </c>
      <c r="W310">
        <v>3685.0697560975618</v>
      </c>
      <c r="Z310">
        <v>2004</v>
      </c>
      <c r="AA310">
        <v>502</v>
      </c>
      <c r="AB310">
        <v>2</v>
      </c>
      <c r="AC310">
        <v>13</v>
      </c>
      <c r="AD310" t="s">
        <v>17</v>
      </c>
      <c r="AE310" t="s">
        <v>17</v>
      </c>
      <c r="AF310">
        <f t="shared" si="28"/>
        <v>3685.0697560975618</v>
      </c>
      <c r="AG310" t="s">
        <v>17</v>
      </c>
      <c r="AH310">
        <v>2.8993265628814697</v>
      </c>
      <c r="AI310">
        <v>54.837347560975623</v>
      </c>
      <c r="AJ310">
        <f t="shared" si="29"/>
        <v>3.6850697560975618</v>
      </c>
    </row>
    <row r="311" spans="3:36">
      <c r="C311">
        <v>2004</v>
      </c>
      <c r="D311">
        <v>502</v>
      </c>
      <c r="E311">
        <v>2</v>
      </c>
      <c r="F311">
        <v>14</v>
      </c>
      <c r="G311" t="s">
        <v>17</v>
      </c>
      <c r="I311">
        <v>4236.6526829268305</v>
      </c>
      <c r="J311" t="s">
        <v>17</v>
      </c>
      <c r="W311">
        <v>4236.6526829268305</v>
      </c>
      <c r="Z311">
        <v>2004</v>
      </c>
      <c r="AA311">
        <v>502</v>
      </c>
      <c r="AB311">
        <v>2</v>
      </c>
      <c r="AC311">
        <v>14</v>
      </c>
      <c r="AD311" t="s">
        <v>17</v>
      </c>
      <c r="AE311" t="s">
        <v>17</v>
      </c>
      <c r="AF311">
        <f t="shared" si="28"/>
        <v>4236.6526829268305</v>
      </c>
      <c r="AG311" t="s">
        <v>17</v>
      </c>
      <c r="AH311">
        <v>2.1897103786468506</v>
      </c>
      <c r="AI311">
        <v>63.045426829268301</v>
      </c>
      <c r="AJ311">
        <f t="shared" si="29"/>
        <v>4.2366526829268301</v>
      </c>
    </row>
    <row r="312" spans="3:36">
      <c r="C312">
        <v>2004</v>
      </c>
      <c r="D312">
        <v>502</v>
      </c>
      <c r="E312">
        <v>3</v>
      </c>
      <c r="F312">
        <v>1</v>
      </c>
      <c r="G312">
        <v>85</v>
      </c>
      <c r="H312">
        <v>0.44419108974358973</v>
      </c>
      <c r="I312">
        <v>1584.096585365854</v>
      </c>
      <c r="J312">
        <v>5.2257775263951731E-3</v>
      </c>
      <c r="K312">
        <v>1.9456</v>
      </c>
      <c r="W312">
        <v>1584.096585365854</v>
      </c>
      <c r="X312">
        <v>5.2257775263951731E-3</v>
      </c>
      <c r="Z312">
        <v>2004</v>
      </c>
      <c r="AA312">
        <v>502</v>
      </c>
      <c r="AB312">
        <v>3</v>
      </c>
      <c r="AC312">
        <v>1</v>
      </c>
      <c r="AD312">
        <v>85</v>
      </c>
      <c r="AE312">
        <v>0.44419108974358973</v>
      </c>
      <c r="AF312">
        <f t="shared" si="28"/>
        <v>1584.096585365854</v>
      </c>
      <c r="AG312">
        <f t="shared" ref="AG312:AG318" si="33">AE312/AD312</f>
        <v>5.2257775263951731E-3</v>
      </c>
      <c r="AH312">
        <v>2.2561113834381104</v>
      </c>
      <c r="AI312">
        <v>23.572865853658538</v>
      </c>
      <c r="AJ312">
        <f t="shared" si="29"/>
        <v>1.584096585365854</v>
      </c>
    </row>
    <row r="313" spans="3:36">
      <c r="C313">
        <v>2004</v>
      </c>
      <c r="D313">
        <v>502</v>
      </c>
      <c r="E313">
        <v>3</v>
      </c>
      <c r="F313">
        <v>2</v>
      </c>
      <c r="G313">
        <v>85</v>
      </c>
      <c r="H313">
        <v>0.38981925925925925</v>
      </c>
      <c r="I313">
        <v>1363.4634146341466</v>
      </c>
      <c r="J313">
        <v>4.5861089324618735E-3</v>
      </c>
      <c r="K313">
        <v>1.8788</v>
      </c>
      <c r="W313">
        <v>1363.4634146341466</v>
      </c>
      <c r="X313">
        <v>4.5861089324618735E-3</v>
      </c>
      <c r="Z313">
        <v>2004</v>
      </c>
      <c r="AA313">
        <v>502</v>
      </c>
      <c r="AB313">
        <v>3</v>
      </c>
      <c r="AC313">
        <v>2</v>
      </c>
      <c r="AD313">
        <v>85</v>
      </c>
      <c r="AE313">
        <v>0.38981925925925925</v>
      </c>
      <c r="AF313">
        <f t="shared" si="28"/>
        <v>1363.4634146341466</v>
      </c>
      <c r="AG313">
        <f t="shared" si="33"/>
        <v>4.5861089324618735E-3</v>
      </c>
      <c r="AH313">
        <v>2.3387014865875244</v>
      </c>
      <c r="AI313">
        <v>20.289634146341466</v>
      </c>
      <c r="AJ313">
        <f t="shared" si="29"/>
        <v>1.3634634146341467</v>
      </c>
    </row>
    <row r="314" spans="3:36">
      <c r="C314">
        <v>2004</v>
      </c>
      <c r="D314">
        <v>502</v>
      </c>
      <c r="E314">
        <v>3</v>
      </c>
      <c r="F314">
        <v>3</v>
      </c>
      <c r="G314">
        <v>85</v>
      </c>
      <c r="H314">
        <v>0.82346994047619049</v>
      </c>
      <c r="I314">
        <v>2348.8756097560981</v>
      </c>
      <c r="J314">
        <v>9.6878816526610647E-3</v>
      </c>
      <c r="K314">
        <v>1.8926000000000001</v>
      </c>
      <c r="W314">
        <v>2348.8756097560981</v>
      </c>
      <c r="X314">
        <v>9.6878816526610647E-3</v>
      </c>
      <c r="Z314">
        <v>2004</v>
      </c>
      <c r="AA314">
        <v>502</v>
      </c>
      <c r="AB314">
        <v>3</v>
      </c>
      <c r="AC314">
        <v>3</v>
      </c>
      <c r="AD314">
        <v>85</v>
      </c>
      <c r="AE314">
        <v>0.82346994047619049</v>
      </c>
      <c r="AF314">
        <f t="shared" si="28"/>
        <v>2348.8756097560981</v>
      </c>
      <c r="AG314">
        <f t="shared" si="33"/>
        <v>9.6878816526610647E-3</v>
      </c>
      <c r="AH314">
        <v>2.3095531463623047</v>
      </c>
      <c r="AI314">
        <v>34.953506097560982</v>
      </c>
      <c r="AJ314">
        <f t="shared" si="29"/>
        <v>2.3488756097560981</v>
      </c>
    </row>
    <row r="315" spans="3:36">
      <c r="C315">
        <v>2004</v>
      </c>
      <c r="D315">
        <v>502</v>
      </c>
      <c r="E315">
        <v>3</v>
      </c>
      <c r="F315">
        <v>4</v>
      </c>
      <c r="G315">
        <v>85</v>
      </c>
      <c r="H315">
        <v>0.6555509259259259</v>
      </c>
      <c r="I315">
        <v>2814.9321951219522</v>
      </c>
      <c r="J315">
        <v>7.7123638344226576E-3</v>
      </c>
      <c r="K315">
        <v>1.9351</v>
      </c>
      <c r="W315">
        <v>2814.9321951219522</v>
      </c>
      <c r="X315">
        <v>7.7123638344226576E-3</v>
      </c>
      <c r="Z315">
        <v>2004</v>
      </c>
      <c r="AA315">
        <v>502</v>
      </c>
      <c r="AB315">
        <v>3</v>
      </c>
      <c r="AC315">
        <v>4</v>
      </c>
      <c r="AD315">
        <v>85</v>
      </c>
      <c r="AE315">
        <v>0.6555509259259259</v>
      </c>
      <c r="AF315">
        <f t="shared" si="28"/>
        <v>2814.9321951219522</v>
      </c>
      <c r="AG315">
        <f t="shared" si="33"/>
        <v>7.7123638344226576E-3</v>
      </c>
      <c r="AH315">
        <v>2.0720500946044922</v>
      </c>
      <c r="AI315">
        <v>41.888871951219521</v>
      </c>
      <c r="AJ315">
        <f t="shared" si="29"/>
        <v>2.8149321951219521</v>
      </c>
    </row>
    <row r="316" spans="3:36">
      <c r="C316">
        <v>2004</v>
      </c>
      <c r="D316">
        <v>502</v>
      </c>
      <c r="E316">
        <v>3</v>
      </c>
      <c r="F316">
        <v>5</v>
      </c>
      <c r="G316">
        <v>85</v>
      </c>
      <c r="H316">
        <v>0.75277365079365077</v>
      </c>
      <c r="I316">
        <v>3906.9424390243912</v>
      </c>
      <c r="J316">
        <v>8.8561605975723615E-3</v>
      </c>
      <c r="K316">
        <v>2.2403</v>
      </c>
      <c r="W316">
        <v>3906.9424390243912</v>
      </c>
      <c r="X316">
        <v>8.8561605975723615E-3</v>
      </c>
      <c r="Z316">
        <v>2004</v>
      </c>
      <c r="AA316">
        <v>502</v>
      </c>
      <c r="AB316">
        <v>3</v>
      </c>
      <c r="AC316">
        <v>5</v>
      </c>
      <c r="AD316">
        <v>85</v>
      </c>
      <c r="AE316">
        <v>0.75277365079365077</v>
      </c>
      <c r="AF316">
        <f t="shared" si="28"/>
        <v>3906.9424390243912</v>
      </c>
      <c r="AG316">
        <f t="shared" si="33"/>
        <v>8.8561605975723615E-3</v>
      </c>
      <c r="AH316">
        <v>2.2513236999511719</v>
      </c>
      <c r="AI316">
        <v>58.139024390243911</v>
      </c>
      <c r="AJ316">
        <f t="shared" si="29"/>
        <v>3.9069424390243914</v>
      </c>
    </row>
    <row r="317" spans="3:36">
      <c r="C317">
        <v>2004</v>
      </c>
      <c r="D317">
        <v>502</v>
      </c>
      <c r="E317">
        <v>3</v>
      </c>
      <c r="F317">
        <v>6</v>
      </c>
      <c r="G317">
        <v>85</v>
      </c>
      <c r="H317">
        <v>0.66846755952380965</v>
      </c>
      <c r="I317">
        <v>4251.5268292682931</v>
      </c>
      <c r="J317">
        <v>7.864324229691879E-3</v>
      </c>
      <c r="K317">
        <v>2.1966000000000001</v>
      </c>
      <c r="W317">
        <v>4251.5268292682931</v>
      </c>
      <c r="X317">
        <v>7.864324229691879E-3</v>
      </c>
      <c r="Z317">
        <v>2004</v>
      </c>
      <c r="AA317">
        <v>502</v>
      </c>
      <c r="AB317">
        <v>3</v>
      </c>
      <c r="AC317">
        <v>6</v>
      </c>
      <c r="AD317">
        <v>85</v>
      </c>
      <c r="AE317">
        <v>0.66846755952380965</v>
      </c>
      <c r="AF317">
        <f t="shared" si="28"/>
        <v>4251.5268292682931</v>
      </c>
      <c r="AG317">
        <f t="shared" si="33"/>
        <v>7.864324229691879E-3</v>
      </c>
      <c r="AH317">
        <v>2.315178394317627</v>
      </c>
      <c r="AI317">
        <v>63.266768292682926</v>
      </c>
      <c r="AJ317">
        <f t="shared" si="29"/>
        <v>4.2515268292682933</v>
      </c>
    </row>
    <row r="318" spans="3:36">
      <c r="C318">
        <v>2004</v>
      </c>
      <c r="D318">
        <v>502</v>
      </c>
      <c r="E318">
        <v>3</v>
      </c>
      <c r="F318">
        <v>7</v>
      </c>
      <c r="G318">
        <v>85</v>
      </c>
      <c r="H318">
        <v>0.76474540975364513</v>
      </c>
      <c r="I318">
        <v>4122.6175609756101</v>
      </c>
      <c r="J318">
        <v>8.9970048206311198E-3</v>
      </c>
      <c r="K318">
        <v>2.7993000000000001</v>
      </c>
      <c r="W318">
        <v>4122.6175609756101</v>
      </c>
      <c r="X318">
        <v>8.9970048206311198E-3</v>
      </c>
      <c r="Z318">
        <v>2004</v>
      </c>
      <c r="AA318">
        <v>502</v>
      </c>
      <c r="AB318">
        <v>3</v>
      </c>
      <c r="AC318">
        <v>7</v>
      </c>
      <c r="AD318">
        <v>85</v>
      </c>
      <c r="AE318">
        <v>0.76474540975364513</v>
      </c>
      <c r="AF318">
        <f t="shared" si="28"/>
        <v>4122.6175609756101</v>
      </c>
      <c r="AG318">
        <f t="shared" si="33"/>
        <v>8.9970048206311198E-3</v>
      </c>
      <c r="AH318">
        <v>2.7378814220428467</v>
      </c>
      <c r="AI318">
        <v>61.3484756097561</v>
      </c>
      <c r="AJ318">
        <f t="shared" si="29"/>
        <v>4.1226175609756099</v>
      </c>
    </row>
    <row r="319" spans="3:36">
      <c r="C319">
        <v>2004</v>
      </c>
      <c r="D319">
        <v>502</v>
      </c>
      <c r="E319">
        <v>3</v>
      </c>
      <c r="F319">
        <v>8</v>
      </c>
      <c r="G319" t="s">
        <v>17</v>
      </c>
      <c r="I319">
        <v>4017.2590243902437</v>
      </c>
      <c r="J319" t="s">
        <v>17</v>
      </c>
      <c r="K319">
        <v>2.5251999999999999</v>
      </c>
      <c r="W319">
        <v>4017.2590243902437</v>
      </c>
      <c r="Z319">
        <v>2004</v>
      </c>
      <c r="AA319">
        <v>502</v>
      </c>
      <c r="AB319">
        <v>3</v>
      </c>
      <c r="AC319">
        <v>8</v>
      </c>
      <c r="AD319" t="s">
        <v>17</v>
      </c>
      <c r="AE319" t="s">
        <v>17</v>
      </c>
      <c r="AF319">
        <f t="shared" si="28"/>
        <v>4017.2590243902437</v>
      </c>
      <c r="AG319" t="s">
        <v>17</v>
      </c>
      <c r="AH319">
        <v>2.2456626892089844</v>
      </c>
      <c r="AI319">
        <v>59.78064024390244</v>
      </c>
      <c r="AJ319">
        <f t="shared" si="29"/>
        <v>4.0172590243902437</v>
      </c>
    </row>
    <row r="320" spans="3:36">
      <c r="C320">
        <v>2004</v>
      </c>
      <c r="D320">
        <v>502</v>
      </c>
      <c r="E320">
        <v>3</v>
      </c>
      <c r="F320">
        <v>9</v>
      </c>
      <c r="G320" t="s">
        <v>17</v>
      </c>
      <c r="I320">
        <v>3770.5960975609773</v>
      </c>
      <c r="J320" t="s">
        <v>17</v>
      </c>
      <c r="K320">
        <v>2.1585999999999999</v>
      </c>
      <c r="W320">
        <v>3770.5960975609773</v>
      </c>
      <c r="Z320">
        <v>2004</v>
      </c>
      <c r="AA320">
        <v>502</v>
      </c>
      <c r="AB320">
        <v>3</v>
      </c>
      <c r="AC320">
        <v>9</v>
      </c>
      <c r="AD320" t="s">
        <v>17</v>
      </c>
      <c r="AE320" t="s">
        <v>17</v>
      </c>
      <c r="AF320">
        <f t="shared" si="28"/>
        <v>3770.5960975609773</v>
      </c>
      <c r="AG320" t="s">
        <v>17</v>
      </c>
      <c r="AH320">
        <v>2.4306418895721436</v>
      </c>
      <c r="AI320">
        <v>56.11006097560977</v>
      </c>
      <c r="AJ320">
        <f t="shared" si="29"/>
        <v>3.7705960975609774</v>
      </c>
    </row>
    <row r="321" spans="3:36">
      <c r="C321">
        <v>2004</v>
      </c>
      <c r="D321">
        <v>502</v>
      </c>
      <c r="E321">
        <v>3</v>
      </c>
      <c r="F321">
        <v>10</v>
      </c>
      <c r="G321" t="s">
        <v>17</v>
      </c>
      <c r="I321">
        <v>3909.4214634146347</v>
      </c>
      <c r="J321" t="s">
        <v>17</v>
      </c>
      <c r="K321">
        <v>2.4264000000000001</v>
      </c>
      <c r="W321">
        <v>3909.4214634146347</v>
      </c>
      <c r="Z321">
        <v>2004</v>
      </c>
      <c r="AA321">
        <v>502</v>
      </c>
      <c r="AB321">
        <v>3</v>
      </c>
      <c r="AC321">
        <v>10</v>
      </c>
      <c r="AD321" t="s">
        <v>17</v>
      </c>
      <c r="AE321" t="s">
        <v>17</v>
      </c>
      <c r="AF321">
        <f t="shared" si="28"/>
        <v>3909.4214634146347</v>
      </c>
      <c r="AG321" t="s">
        <v>17</v>
      </c>
      <c r="AH321">
        <v>2.2660312652587891</v>
      </c>
      <c r="AI321">
        <v>58.175914634146345</v>
      </c>
      <c r="AJ321">
        <f t="shared" si="29"/>
        <v>3.9094214634146347</v>
      </c>
    </row>
    <row r="322" spans="3:36">
      <c r="C322">
        <v>2004</v>
      </c>
      <c r="D322">
        <v>502</v>
      </c>
      <c r="E322">
        <v>3</v>
      </c>
      <c r="F322">
        <v>11</v>
      </c>
      <c r="G322" t="s">
        <v>17</v>
      </c>
      <c r="I322">
        <v>4796.9121951219531</v>
      </c>
      <c r="J322" t="s">
        <v>17</v>
      </c>
      <c r="K322">
        <v>2.9479000000000002</v>
      </c>
      <c r="W322">
        <v>4796.9121951219531</v>
      </c>
      <c r="Z322">
        <v>2004</v>
      </c>
      <c r="AA322">
        <v>502</v>
      </c>
      <c r="AB322">
        <v>3</v>
      </c>
      <c r="AC322">
        <v>11</v>
      </c>
      <c r="AD322" t="s">
        <v>17</v>
      </c>
      <c r="AE322" t="s">
        <v>17</v>
      </c>
      <c r="AF322">
        <f t="shared" si="28"/>
        <v>4796.9121951219531</v>
      </c>
      <c r="AG322" t="s">
        <v>17</v>
      </c>
      <c r="AH322">
        <v>2.5456595420837402</v>
      </c>
      <c r="AI322">
        <v>71.382621951219534</v>
      </c>
      <c r="AJ322">
        <f t="shared" si="29"/>
        <v>4.7969121951219531</v>
      </c>
    </row>
    <row r="323" spans="3:36">
      <c r="C323">
        <v>2004</v>
      </c>
      <c r="D323">
        <v>502</v>
      </c>
      <c r="E323">
        <v>3</v>
      </c>
      <c r="F323">
        <v>12</v>
      </c>
      <c r="G323" t="s">
        <v>17</v>
      </c>
      <c r="I323">
        <v>4210.6229268292691</v>
      </c>
      <c r="J323" t="s">
        <v>17</v>
      </c>
      <c r="K323">
        <v>2.6665999999999999</v>
      </c>
      <c r="W323">
        <v>4210.6229268292691</v>
      </c>
      <c r="Z323">
        <v>2004</v>
      </c>
      <c r="AA323">
        <v>502</v>
      </c>
      <c r="AB323">
        <v>3</v>
      </c>
      <c r="AC323">
        <v>12</v>
      </c>
      <c r="AD323" t="s">
        <v>17</v>
      </c>
      <c r="AE323" t="s">
        <v>17</v>
      </c>
      <c r="AF323">
        <f t="shared" si="28"/>
        <v>4210.6229268292691</v>
      </c>
      <c r="AG323" t="s">
        <v>17</v>
      </c>
      <c r="AH323">
        <v>2.494687557220459</v>
      </c>
      <c r="AI323">
        <v>62.658079268292688</v>
      </c>
      <c r="AJ323">
        <f t="shared" si="29"/>
        <v>4.2106229268292692</v>
      </c>
    </row>
    <row r="324" spans="3:36">
      <c r="C324">
        <v>2004</v>
      </c>
      <c r="D324">
        <v>502</v>
      </c>
      <c r="E324">
        <v>3</v>
      </c>
      <c r="F324">
        <v>13</v>
      </c>
      <c r="G324" t="s">
        <v>17</v>
      </c>
      <c r="I324">
        <v>3183.0673170731716</v>
      </c>
      <c r="J324" t="s">
        <v>17</v>
      </c>
      <c r="K324">
        <v>2.6558000000000002</v>
      </c>
      <c r="W324">
        <v>3183.0673170731716</v>
      </c>
      <c r="Z324">
        <v>2004</v>
      </c>
      <c r="AA324">
        <v>502</v>
      </c>
      <c r="AB324">
        <v>3</v>
      </c>
      <c r="AC324">
        <v>13</v>
      </c>
      <c r="AD324" t="s">
        <v>17</v>
      </c>
      <c r="AE324" t="s">
        <v>17</v>
      </c>
      <c r="AF324">
        <f t="shared" si="28"/>
        <v>3183.0673170731716</v>
      </c>
      <c r="AG324" t="s">
        <v>17</v>
      </c>
      <c r="AH324">
        <v>3.319063663482666</v>
      </c>
      <c r="AI324">
        <v>47.367073170731715</v>
      </c>
      <c r="AJ324">
        <f t="shared" si="29"/>
        <v>3.1830673170731716</v>
      </c>
    </row>
    <row r="325" spans="3:36">
      <c r="C325">
        <v>2004</v>
      </c>
      <c r="D325">
        <v>502</v>
      </c>
      <c r="E325">
        <v>3</v>
      </c>
      <c r="F325">
        <v>14</v>
      </c>
      <c r="G325" t="s">
        <v>17</v>
      </c>
      <c r="I325">
        <v>4408.9448780487819</v>
      </c>
      <c r="J325" t="s">
        <v>17</v>
      </c>
      <c r="K325">
        <v>2.3973</v>
      </c>
      <c r="W325">
        <v>4408.9448780487819</v>
      </c>
      <c r="Z325">
        <v>2004</v>
      </c>
      <c r="AA325">
        <v>502</v>
      </c>
      <c r="AB325">
        <v>3</v>
      </c>
      <c r="AC325">
        <v>14</v>
      </c>
      <c r="AD325" t="s">
        <v>17</v>
      </c>
      <c r="AE325" t="s">
        <v>17</v>
      </c>
      <c r="AF325">
        <f t="shared" ref="AF325:AF388" si="34">AJ325*1000</f>
        <v>4408.9448780487819</v>
      </c>
      <c r="AG325" t="s">
        <v>17</v>
      </c>
      <c r="AH325">
        <v>2.3688125610351563</v>
      </c>
      <c r="AI325">
        <v>65.609298780487819</v>
      </c>
      <c r="AJ325">
        <f t="shared" ref="AJ325:AJ388" si="35">AI325*60*1.12/1000</f>
        <v>4.4089448780487821</v>
      </c>
    </row>
    <row r="326" spans="3:36">
      <c r="C326">
        <v>2004</v>
      </c>
      <c r="D326">
        <v>502</v>
      </c>
      <c r="E326">
        <v>4</v>
      </c>
      <c r="F326">
        <v>1</v>
      </c>
      <c r="G326">
        <v>85</v>
      </c>
      <c r="H326">
        <v>0.51151794871794865</v>
      </c>
      <c r="I326">
        <v>2038.9975609756102</v>
      </c>
      <c r="J326">
        <v>6.0178582202111601E-3</v>
      </c>
      <c r="K326">
        <v>1.7441</v>
      </c>
      <c r="W326">
        <v>2038.9975609756102</v>
      </c>
      <c r="X326">
        <v>6.0178582202111601E-3</v>
      </c>
      <c r="Z326">
        <v>2004</v>
      </c>
      <c r="AA326">
        <v>502</v>
      </c>
      <c r="AB326">
        <v>4</v>
      </c>
      <c r="AC326">
        <v>1</v>
      </c>
      <c r="AD326">
        <v>85</v>
      </c>
      <c r="AE326">
        <v>0.51151794871794865</v>
      </c>
      <c r="AF326">
        <f t="shared" si="34"/>
        <v>2038.9975609756102</v>
      </c>
      <c r="AG326">
        <f t="shared" ref="AG326:AG332" si="36">AE326/AD326</f>
        <v>6.0178582202111601E-3</v>
      </c>
      <c r="AH326">
        <v>2.236797571182251</v>
      </c>
      <c r="AI326">
        <v>30.342225609756103</v>
      </c>
      <c r="AJ326">
        <f t="shared" si="35"/>
        <v>2.0389975609756101</v>
      </c>
    </row>
    <row r="327" spans="3:36">
      <c r="C327">
        <v>2004</v>
      </c>
      <c r="D327">
        <v>502</v>
      </c>
      <c r="E327">
        <v>4</v>
      </c>
      <c r="F327">
        <v>2</v>
      </c>
      <c r="G327">
        <v>85</v>
      </c>
      <c r="H327">
        <v>0.80696152777777774</v>
      </c>
      <c r="I327">
        <v>1607.6473170731711</v>
      </c>
      <c r="J327">
        <v>9.4936650326797375E-3</v>
      </c>
      <c r="K327">
        <v>1.6768000000000001</v>
      </c>
      <c r="W327">
        <v>1607.6473170731711</v>
      </c>
      <c r="X327">
        <v>9.4936650326797375E-3</v>
      </c>
      <c r="Z327">
        <v>2004</v>
      </c>
      <c r="AA327">
        <v>502</v>
      </c>
      <c r="AB327">
        <v>4</v>
      </c>
      <c r="AC327">
        <v>2</v>
      </c>
      <c r="AD327">
        <v>85</v>
      </c>
      <c r="AE327">
        <v>0.80696152777777774</v>
      </c>
      <c r="AF327">
        <f t="shared" si="34"/>
        <v>1607.6473170731711</v>
      </c>
      <c r="AG327">
        <f t="shared" si="36"/>
        <v>9.4936650326797375E-3</v>
      </c>
      <c r="AH327">
        <v>2.3691525459289551</v>
      </c>
      <c r="AI327">
        <v>23.92332317073171</v>
      </c>
      <c r="AJ327">
        <f t="shared" si="35"/>
        <v>1.6076473170731711</v>
      </c>
    </row>
    <row r="328" spans="3:36">
      <c r="C328">
        <v>2004</v>
      </c>
      <c r="D328">
        <v>502</v>
      </c>
      <c r="E328">
        <v>4</v>
      </c>
      <c r="F328">
        <v>3</v>
      </c>
      <c r="G328">
        <v>85</v>
      </c>
      <c r="H328">
        <v>0.68398998778998787</v>
      </c>
      <c r="I328">
        <v>2074.9434146341468</v>
      </c>
      <c r="J328">
        <v>8.0469410328233865E-3</v>
      </c>
      <c r="K328">
        <v>1.83</v>
      </c>
      <c r="W328">
        <v>2074.9434146341468</v>
      </c>
      <c r="X328">
        <v>8.0469410328233865E-3</v>
      </c>
      <c r="Z328">
        <v>2004</v>
      </c>
      <c r="AA328">
        <v>502</v>
      </c>
      <c r="AB328">
        <v>4</v>
      </c>
      <c r="AC328">
        <v>3</v>
      </c>
      <c r="AD328">
        <v>85</v>
      </c>
      <c r="AE328">
        <v>0.68398998778998787</v>
      </c>
      <c r="AF328">
        <f t="shared" si="34"/>
        <v>2074.9434146341468</v>
      </c>
      <c r="AG328">
        <f t="shared" si="36"/>
        <v>8.0469410328233865E-3</v>
      </c>
      <c r="AH328">
        <v>2.1957361698150635</v>
      </c>
      <c r="AI328">
        <v>30.877134146341465</v>
      </c>
      <c r="AJ328">
        <f t="shared" si="35"/>
        <v>2.0749434146341468</v>
      </c>
    </row>
    <row r="329" spans="3:36">
      <c r="C329">
        <v>2004</v>
      </c>
      <c r="D329">
        <v>502</v>
      </c>
      <c r="E329">
        <v>4</v>
      </c>
      <c r="F329">
        <v>4</v>
      </c>
      <c r="G329">
        <v>85</v>
      </c>
      <c r="H329">
        <v>0.52038967320261442</v>
      </c>
      <c r="I329">
        <v>2497.6170731707325</v>
      </c>
      <c r="J329">
        <v>6.1222314494425228E-3</v>
      </c>
      <c r="K329">
        <v>2.1316999999999999</v>
      </c>
      <c r="W329">
        <v>2497.6170731707325</v>
      </c>
      <c r="X329">
        <v>6.1222314494425228E-3</v>
      </c>
      <c r="Z329">
        <v>2004</v>
      </c>
      <c r="AA329">
        <v>502</v>
      </c>
      <c r="AB329">
        <v>4</v>
      </c>
      <c r="AC329">
        <v>4</v>
      </c>
      <c r="AD329">
        <v>85</v>
      </c>
      <c r="AE329">
        <v>0.52038967320261442</v>
      </c>
      <c r="AF329">
        <f t="shared" si="34"/>
        <v>2497.6170731707325</v>
      </c>
      <c r="AG329">
        <f t="shared" si="36"/>
        <v>6.1222314494425228E-3</v>
      </c>
      <c r="AH329">
        <v>2.0159943103790283</v>
      </c>
      <c r="AI329">
        <v>37.166920731707329</v>
      </c>
      <c r="AJ329">
        <f t="shared" si="35"/>
        <v>2.4976170731707326</v>
      </c>
    </row>
    <row r="330" spans="3:36">
      <c r="C330">
        <v>2004</v>
      </c>
      <c r="D330">
        <v>502</v>
      </c>
      <c r="E330">
        <v>4</v>
      </c>
      <c r="F330">
        <v>5</v>
      </c>
      <c r="G330">
        <v>85</v>
      </c>
      <c r="H330">
        <v>0.81581638888888885</v>
      </c>
      <c r="I330">
        <v>4071.7975609756099</v>
      </c>
      <c r="J330">
        <v>9.5978398692810451E-3</v>
      </c>
      <c r="K330">
        <v>2.3132999999999999</v>
      </c>
      <c r="W330">
        <v>4071.7975609756099</v>
      </c>
      <c r="X330">
        <v>9.5978398692810451E-3</v>
      </c>
      <c r="Z330">
        <v>2004</v>
      </c>
      <c r="AA330">
        <v>502</v>
      </c>
      <c r="AB330">
        <v>4</v>
      </c>
      <c r="AC330">
        <v>5</v>
      </c>
      <c r="AD330">
        <v>85</v>
      </c>
      <c r="AE330">
        <v>0.81581638888888885</v>
      </c>
      <c r="AF330">
        <f t="shared" si="34"/>
        <v>4071.7975609756099</v>
      </c>
      <c r="AG330">
        <f t="shared" si="36"/>
        <v>9.5978398692810451E-3</v>
      </c>
      <c r="AH330">
        <v>2.6375637054443359</v>
      </c>
      <c r="AI330">
        <v>60.592225609756106</v>
      </c>
      <c r="AJ330">
        <f t="shared" si="35"/>
        <v>4.0717975609756101</v>
      </c>
    </row>
    <row r="331" spans="3:36">
      <c r="C331">
        <v>2004</v>
      </c>
      <c r="D331">
        <v>502</v>
      </c>
      <c r="E331">
        <v>4</v>
      </c>
      <c r="F331">
        <v>6</v>
      </c>
      <c r="G331">
        <v>85</v>
      </c>
      <c r="H331">
        <v>0.74888731209150317</v>
      </c>
      <c r="I331">
        <v>3443.3648780487811</v>
      </c>
      <c r="J331">
        <v>8.8104389657823901E-3</v>
      </c>
      <c r="K331">
        <v>2.4607999999999999</v>
      </c>
      <c r="W331">
        <v>3443.3648780487811</v>
      </c>
      <c r="X331">
        <v>8.8104389657823901E-3</v>
      </c>
      <c r="Z331">
        <v>2004</v>
      </c>
      <c r="AA331">
        <v>502</v>
      </c>
      <c r="AB331">
        <v>4</v>
      </c>
      <c r="AC331">
        <v>6</v>
      </c>
      <c r="AD331">
        <v>85</v>
      </c>
      <c r="AE331">
        <v>0.74888731209150317</v>
      </c>
      <c r="AF331">
        <f t="shared" si="34"/>
        <v>3443.3648780487811</v>
      </c>
      <c r="AG331">
        <f t="shared" si="36"/>
        <v>8.8104389657823901E-3</v>
      </c>
      <c r="AH331">
        <v>2.8225514888763428</v>
      </c>
      <c r="AI331">
        <v>51.240548780487813</v>
      </c>
      <c r="AJ331">
        <f t="shared" si="35"/>
        <v>3.4433648780487811</v>
      </c>
    </row>
    <row r="332" spans="3:36">
      <c r="C332">
        <v>2004</v>
      </c>
      <c r="D332">
        <v>502</v>
      </c>
      <c r="E332">
        <v>4</v>
      </c>
      <c r="F332">
        <v>7</v>
      </c>
      <c r="G332">
        <v>85</v>
      </c>
      <c r="H332">
        <v>0.56409941448801748</v>
      </c>
      <c r="I332">
        <v>3880.9126829268303</v>
      </c>
      <c r="J332">
        <v>6.6364636998590288E-3</v>
      </c>
      <c r="K332">
        <v>2.9647000000000001</v>
      </c>
      <c r="W332">
        <v>3880.9126829268303</v>
      </c>
      <c r="X332">
        <v>6.6364636998590288E-3</v>
      </c>
      <c r="Z332">
        <v>2004</v>
      </c>
      <c r="AA332">
        <v>502</v>
      </c>
      <c r="AB332">
        <v>4</v>
      </c>
      <c r="AC332">
        <v>7</v>
      </c>
      <c r="AD332">
        <v>85</v>
      </c>
      <c r="AE332">
        <v>0.56409941448801748</v>
      </c>
      <c r="AF332">
        <f t="shared" si="34"/>
        <v>3880.9126829268303</v>
      </c>
      <c r="AG332">
        <f t="shared" si="36"/>
        <v>6.6364636998590288E-3</v>
      </c>
      <c r="AH332">
        <v>2.9987106323242188</v>
      </c>
      <c r="AI332">
        <v>57.751676829268298</v>
      </c>
      <c r="AJ332">
        <f t="shared" si="35"/>
        <v>3.8809126829268301</v>
      </c>
    </row>
    <row r="333" spans="3:36">
      <c r="C333">
        <v>2004</v>
      </c>
      <c r="D333">
        <v>502</v>
      </c>
      <c r="E333">
        <v>4</v>
      </c>
      <c r="F333">
        <v>8</v>
      </c>
      <c r="G333" t="s">
        <v>17</v>
      </c>
      <c r="I333">
        <v>4118.8990243902444</v>
      </c>
      <c r="J333" t="s">
        <v>17</v>
      </c>
      <c r="K333">
        <v>2.1915</v>
      </c>
      <c r="W333">
        <v>4118.8990243902444</v>
      </c>
      <c r="Z333">
        <v>2004</v>
      </c>
      <c r="AA333">
        <v>502</v>
      </c>
      <c r="AB333">
        <v>4</v>
      </c>
      <c r="AC333">
        <v>8</v>
      </c>
      <c r="AD333" t="s">
        <v>17</v>
      </c>
      <c r="AE333" t="s">
        <v>17</v>
      </c>
      <c r="AF333">
        <f t="shared" si="34"/>
        <v>4118.8990243902444</v>
      </c>
      <c r="AG333" t="s">
        <v>17</v>
      </c>
      <c r="AH333">
        <v>1.9668625593185425</v>
      </c>
      <c r="AI333">
        <v>61.293140243902442</v>
      </c>
      <c r="AJ333">
        <f t="shared" si="35"/>
        <v>4.1188990243902444</v>
      </c>
    </row>
    <row r="334" spans="3:36">
      <c r="C334">
        <v>2004</v>
      </c>
      <c r="D334">
        <v>502</v>
      </c>
      <c r="E334">
        <v>4</v>
      </c>
      <c r="F334">
        <v>9</v>
      </c>
      <c r="G334" t="s">
        <v>17</v>
      </c>
      <c r="I334">
        <v>3962.7204878048788</v>
      </c>
      <c r="J334" t="s">
        <v>17</v>
      </c>
      <c r="K334">
        <v>2.4681000000000002</v>
      </c>
      <c r="W334">
        <v>3962.7204878048788</v>
      </c>
      <c r="Z334">
        <v>2004</v>
      </c>
      <c r="AA334">
        <v>502</v>
      </c>
      <c r="AB334">
        <v>4</v>
      </c>
      <c r="AC334">
        <v>9</v>
      </c>
      <c r="AD334" t="s">
        <v>17</v>
      </c>
      <c r="AE334" t="s">
        <v>17</v>
      </c>
      <c r="AF334">
        <f t="shared" si="34"/>
        <v>3962.7204878048788</v>
      </c>
      <c r="AG334" t="s">
        <v>17</v>
      </c>
      <c r="AH334">
        <v>2.131169319152832</v>
      </c>
      <c r="AI334">
        <v>58.969054878048787</v>
      </c>
      <c r="AJ334">
        <f t="shared" si="35"/>
        <v>3.9627204878048787</v>
      </c>
    </row>
    <row r="335" spans="3:36">
      <c r="C335">
        <v>2004</v>
      </c>
      <c r="D335">
        <v>502</v>
      </c>
      <c r="E335">
        <v>4</v>
      </c>
      <c r="F335">
        <v>10</v>
      </c>
      <c r="G335" t="s">
        <v>17</v>
      </c>
      <c r="I335">
        <v>4239.1317073170749</v>
      </c>
      <c r="J335" t="s">
        <v>17</v>
      </c>
      <c r="K335">
        <v>2.2705000000000002</v>
      </c>
      <c r="W335">
        <v>4239.1317073170749</v>
      </c>
      <c r="Z335">
        <v>2004</v>
      </c>
      <c r="AA335">
        <v>502</v>
      </c>
      <c r="AB335">
        <v>4</v>
      </c>
      <c r="AC335">
        <v>10</v>
      </c>
      <c r="AD335" t="s">
        <v>17</v>
      </c>
      <c r="AE335" t="s">
        <v>17</v>
      </c>
      <c r="AF335">
        <f t="shared" si="34"/>
        <v>4239.1317073170749</v>
      </c>
      <c r="AG335" t="s">
        <v>17</v>
      </c>
      <c r="AH335">
        <v>2.5022091865539551</v>
      </c>
      <c r="AI335">
        <v>63.082317073170749</v>
      </c>
      <c r="AJ335">
        <f t="shared" si="35"/>
        <v>4.2391317073170747</v>
      </c>
    </row>
    <row r="336" spans="3:36">
      <c r="C336">
        <v>2004</v>
      </c>
      <c r="D336">
        <v>502</v>
      </c>
      <c r="E336">
        <v>4</v>
      </c>
      <c r="F336">
        <v>11</v>
      </c>
      <c r="G336" t="s">
        <v>17</v>
      </c>
      <c r="I336">
        <v>4283.7541463414645</v>
      </c>
      <c r="J336" t="s">
        <v>17</v>
      </c>
      <c r="K336">
        <v>2.2010999999999998</v>
      </c>
      <c r="W336">
        <v>4283.7541463414645</v>
      </c>
      <c r="Z336">
        <v>2004</v>
      </c>
      <c r="AA336">
        <v>502</v>
      </c>
      <c r="AB336">
        <v>4</v>
      </c>
      <c r="AC336">
        <v>11</v>
      </c>
      <c r="AD336" t="s">
        <v>17</v>
      </c>
      <c r="AE336" t="s">
        <v>17</v>
      </c>
      <c r="AF336">
        <f t="shared" si="34"/>
        <v>4283.7541463414645</v>
      </c>
      <c r="AG336" t="s">
        <v>17</v>
      </c>
      <c r="AH336">
        <v>2.511476993560791</v>
      </c>
      <c r="AI336">
        <v>63.746341463414645</v>
      </c>
      <c r="AJ336">
        <f t="shared" si="35"/>
        <v>4.2837541463414643</v>
      </c>
    </row>
    <row r="337" spans="3:36">
      <c r="C337">
        <v>2004</v>
      </c>
      <c r="D337">
        <v>502</v>
      </c>
      <c r="E337">
        <v>4</v>
      </c>
      <c r="F337">
        <v>12</v>
      </c>
      <c r="G337" t="s">
        <v>17</v>
      </c>
      <c r="I337">
        <v>4306.0653658536603</v>
      </c>
      <c r="J337" t="s">
        <v>17</v>
      </c>
      <c r="K337">
        <v>2.4045000000000001</v>
      </c>
      <c r="W337">
        <v>4306.0653658536603</v>
      </c>
      <c r="Z337">
        <v>2004</v>
      </c>
      <c r="AA337">
        <v>502</v>
      </c>
      <c r="AB337">
        <v>4</v>
      </c>
      <c r="AC337">
        <v>12</v>
      </c>
      <c r="AD337" t="s">
        <v>17</v>
      </c>
      <c r="AE337" t="s">
        <v>17</v>
      </c>
      <c r="AF337">
        <f t="shared" si="34"/>
        <v>4306.0653658536603</v>
      </c>
      <c r="AG337" t="s">
        <v>17</v>
      </c>
      <c r="AH337">
        <v>2.1114435195922852</v>
      </c>
      <c r="AI337">
        <v>64.078353658536599</v>
      </c>
      <c r="AJ337">
        <f t="shared" si="35"/>
        <v>4.3060653658536605</v>
      </c>
    </row>
    <row r="338" spans="3:36">
      <c r="C338">
        <v>2004</v>
      </c>
      <c r="D338">
        <v>502</v>
      </c>
      <c r="E338">
        <v>4</v>
      </c>
      <c r="F338">
        <v>13</v>
      </c>
      <c r="G338" t="s">
        <v>17</v>
      </c>
      <c r="I338">
        <v>3494.1848780487821</v>
      </c>
      <c r="J338" t="s">
        <v>17</v>
      </c>
      <c r="K338">
        <v>3.0859000000000001</v>
      </c>
      <c r="W338">
        <v>3494.1848780487821</v>
      </c>
      <c r="Z338">
        <v>2004</v>
      </c>
      <c r="AA338">
        <v>502</v>
      </c>
      <c r="AB338">
        <v>4</v>
      </c>
      <c r="AC338">
        <v>13</v>
      </c>
      <c r="AD338" t="s">
        <v>17</v>
      </c>
      <c r="AE338" t="s">
        <v>17</v>
      </c>
      <c r="AF338">
        <f t="shared" si="34"/>
        <v>3494.1848780487821</v>
      </c>
      <c r="AG338" t="s">
        <v>17</v>
      </c>
      <c r="AH338">
        <v>2.9035353660583496</v>
      </c>
      <c r="AI338">
        <v>51.996798780487822</v>
      </c>
      <c r="AJ338">
        <f t="shared" si="35"/>
        <v>3.4941848780487823</v>
      </c>
    </row>
    <row r="339" spans="3:36">
      <c r="C339">
        <v>2004</v>
      </c>
      <c r="D339">
        <v>502</v>
      </c>
      <c r="E339">
        <v>4</v>
      </c>
      <c r="F339">
        <v>14</v>
      </c>
      <c r="G339" t="s">
        <v>17</v>
      </c>
      <c r="I339">
        <v>3919.3375609756104</v>
      </c>
      <c r="J339" t="s">
        <v>17</v>
      </c>
      <c r="K339">
        <v>2.7972999999999999</v>
      </c>
      <c r="W339">
        <v>3919.3375609756104</v>
      </c>
      <c r="Z339">
        <v>2004</v>
      </c>
      <c r="AA339">
        <v>502</v>
      </c>
      <c r="AB339">
        <v>4</v>
      </c>
      <c r="AC339">
        <v>14</v>
      </c>
      <c r="AD339" t="s">
        <v>17</v>
      </c>
      <c r="AE339" t="s">
        <v>17</v>
      </c>
      <c r="AF339">
        <f t="shared" si="34"/>
        <v>3919.3375609756104</v>
      </c>
      <c r="AG339" t="s">
        <v>17</v>
      </c>
      <c r="AH339">
        <v>2.2491927146911621</v>
      </c>
      <c r="AI339">
        <v>58.323475609756102</v>
      </c>
      <c r="AJ339">
        <f t="shared" si="35"/>
        <v>3.9193375609756105</v>
      </c>
    </row>
    <row r="340" spans="3:36">
      <c r="C340">
        <v>2005</v>
      </c>
      <c r="D340">
        <v>502</v>
      </c>
      <c r="E340">
        <v>1</v>
      </c>
      <c r="F340">
        <v>1</v>
      </c>
      <c r="G340">
        <v>103</v>
      </c>
      <c r="H340">
        <v>0.53811819444444442</v>
      </c>
      <c r="I340">
        <v>1696.402837145374</v>
      </c>
      <c r="J340">
        <v>5.2244484897518879E-3</v>
      </c>
      <c r="K340">
        <v>1.8448</v>
      </c>
      <c r="W340">
        <v>1696.402837145374</v>
      </c>
      <c r="X340">
        <v>5.2244484897518879E-3</v>
      </c>
      <c r="Z340">
        <v>2005</v>
      </c>
      <c r="AA340">
        <v>502</v>
      </c>
      <c r="AB340">
        <v>1</v>
      </c>
      <c r="AC340">
        <v>1</v>
      </c>
      <c r="AD340">
        <v>103</v>
      </c>
      <c r="AE340">
        <v>0.53811819444444442</v>
      </c>
      <c r="AF340">
        <f t="shared" si="34"/>
        <v>1696.402837145374</v>
      </c>
      <c r="AG340">
        <f t="shared" ref="AG340:AG346" si="37">AE340/AD340</f>
        <v>5.2244484897518879E-3</v>
      </c>
      <c r="AH340">
        <v>2.3168840408325195</v>
      </c>
      <c r="AI340">
        <v>25.244089838472824</v>
      </c>
      <c r="AJ340">
        <f t="shared" si="35"/>
        <v>1.6964028371453739</v>
      </c>
    </row>
    <row r="341" spans="3:36">
      <c r="C341">
        <v>2005</v>
      </c>
      <c r="D341">
        <v>502</v>
      </c>
      <c r="E341">
        <v>1</v>
      </c>
      <c r="F341">
        <v>2</v>
      </c>
      <c r="G341">
        <v>103</v>
      </c>
      <c r="H341">
        <v>0.48566982570806094</v>
      </c>
      <c r="I341">
        <v>1456.1564339970971</v>
      </c>
      <c r="J341">
        <v>4.7152410262918535E-3</v>
      </c>
      <c r="K341">
        <v>1.92</v>
      </c>
      <c r="W341">
        <v>1456.1564339970971</v>
      </c>
      <c r="X341">
        <v>4.7152410262918535E-3</v>
      </c>
      <c r="Z341">
        <v>2005</v>
      </c>
      <c r="AA341">
        <v>502</v>
      </c>
      <c r="AB341">
        <v>1</v>
      </c>
      <c r="AC341">
        <v>2</v>
      </c>
      <c r="AD341">
        <v>103</v>
      </c>
      <c r="AE341">
        <v>0.48566982570806094</v>
      </c>
      <c r="AF341">
        <f t="shared" si="34"/>
        <v>1456.1564339970971</v>
      </c>
      <c r="AG341">
        <f t="shared" si="37"/>
        <v>4.7152410262918535E-3</v>
      </c>
      <c r="AH341">
        <v>2.4741442203521729</v>
      </c>
      <c r="AI341">
        <v>21.668994553528229</v>
      </c>
      <c r="AJ341">
        <f t="shared" si="35"/>
        <v>1.4561564339970972</v>
      </c>
    </row>
    <row r="342" spans="3:36">
      <c r="C342">
        <v>2005</v>
      </c>
      <c r="D342">
        <v>502</v>
      </c>
      <c r="E342">
        <v>1</v>
      </c>
      <c r="F342">
        <v>3</v>
      </c>
      <c r="G342">
        <v>103</v>
      </c>
      <c r="H342">
        <v>0.63215888888888883</v>
      </c>
      <c r="I342">
        <v>1783.6111087505476</v>
      </c>
      <c r="J342">
        <v>6.1374649406688237E-3</v>
      </c>
      <c r="K342">
        <v>1.7563</v>
      </c>
      <c r="W342">
        <v>1783.6111087505476</v>
      </c>
      <c r="X342">
        <v>6.1374649406688237E-3</v>
      </c>
      <c r="Z342">
        <v>2005</v>
      </c>
      <c r="AA342">
        <v>502</v>
      </c>
      <c r="AB342">
        <v>1</v>
      </c>
      <c r="AC342">
        <v>3</v>
      </c>
      <c r="AD342">
        <v>103</v>
      </c>
      <c r="AE342">
        <v>0.63215888888888883</v>
      </c>
      <c r="AF342">
        <f t="shared" si="34"/>
        <v>1783.6111087505476</v>
      </c>
      <c r="AG342">
        <f t="shared" si="37"/>
        <v>6.1374649406688237E-3</v>
      </c>
      <c r="AH342">
        <v>2.2797813415527344</v>
      </c>
      <c r="AI342">
        <v>26.541831975454574</v>
      </c>
      <c r="AJ342">
        <f t="shared" si="35"/>
        <v>1.7836111087505475</v>
      </c>
    </row>
    <row r="343" spans="3:36">
      <c r="C343">
        <v>2005</v>
      </c>
      <c r="D343">
        <v>502</v>
      </c>
      <c r="E343">
        <v>1</v>
      </c>
      <c r="F343">
        <v>4</v>
      </c>
      <c r="G343">
        <v>103</v>
      </c>
      <c r="H343">
        <v>0.61889026416122006</v>
      </c>
      <c r="I343">
        <v>2100.3011177497992</v>
      </c>
      <c r="J343">
        <v>6.0086433413710687E-3</v>
      </c>
      <c r="K343">
        <v>2.1688000000000001</v>
      </c>
      <c r="W343">
        <v>2100.3011177497992</v>
      </c>
      <c r="X343">
        <v>6.0086433413710687E-3</v>
      </c>
      <c r="Z343">
        <v>2005</v>
      </c>
      <c r="AA343">
        <v>502</v>
      </c>
      <c r="AB343">
        <v>1</v>
      </c>
      <c r="AC343">
        <v>4</v>
      </c>
      <c r="AD343">
        <v>103</v>
      </c>
      <c r="AE343">
        <v>0.61889026416122006</v>
      </c>
      <c r="AF343">
        <f t="shared" si="34"/>
        <v>2100.3011177497992</v>
      </c>
      <c r="AG343">
        <f t="shared" si="37"/>
        <v>6.0086433413710687E-3</v>
      </c>
      <c r="AH343">
        <v>2.1639151573181152</v>
      </c>
      <c r="AI343">
        <v>31.254480918895819</v>
      </c>
      <c r="AJ343">
        <f t="shared" si="35"/>
        <v>2.1003011177497992</v>
      </c>
    </row>
    <row r="344" spans="3:36">
      <c r="C344">
        <v>2005</v>
      </c>
      <c r="D344">
        <v>502</v>
      </c>
      <c r="E344">
        <v>1</v>
      </c>
      <c r="F344">
        <v>5</v>
      </c>
      <c r="G344">
        <v>103</v>
      </c>
      <c r="H344">
        <v>0.70019543988648092</v>
      </c>
      <c r="I344">
        <v>2314.1500665231133</v>
      </c>
      <c r="J344">
        <v>6.7980139794803973E-3</v>
      </c>
      <c r="K344">
        <v>2.6932</v>
      </c>
      <c r="W344">
        <v>2314.1500665231133</v>
      </c>
      <c r="X344">
        <v>6.7980139794803973E-3</v>
      </c>
      <c r="Z344">
        <v>2005</v>
      </c>
      <c r="AA344">
        <v>502</v>
      </c>
      <c r="AB344">
        <v>1</v>
      </c>
      <c r="AC344">
        <v>5</v>
      </c>
      <c r="AD344">
        <v>103</v>
      </c>
      <c r="AE344">
        <v>0.70019543988648092</v>
      </c>
      <c r="AF344">
        <f t="shared" si="34"/>
        <v>2314.1500665231133</v>
      </c>
      <c r="AG344">
        <f t="shared" si="37"/>
        <v>6.7980139794803973E-3</v>
      </c>
      <c r="AH344">
        <v>2.1702632904052734</v>
      </c>
      <c r="AI344">
        <v>34.436756942308229</v>
      </c>
      <c r="AJ344">
        <f t="shared" si="35"/>
        <v>2.3141500665231134</v>
      </c>
    </row>
    <row r="345" spans="3:36">
      <c r="C345">
        <v>2005</v>
      </c>
      <c r="D345">
        <v>502</v>
      </c>
      <c r="E345">
        <v>1</v>
      </c>
      <c r="F345">
        <v>6</v>
      </c>
      <c r="G345">
        <v>103</v>
      </c>
      <c r="H345">
        <v>0.65007386982570814</v>
      </c>
      <c r="I345">
        <v>2186.00691186432</v>
      </c>
      <c r="J345">
        <v>6.3113967944243505E-3</v>
      </c>
      <c r="K345">
        <v>2.8365</v>
      </c>
      <c r="W345">
        <v>2186.00691186432</v>
      </c>
      <c r="X345">
        <v>6.3113967944243505E-3</v>
      </c>
      <c r="Z345">
        <v>2005</v>
      </c>
      <c r="AA345">
        <v>502</v>
      </c>
      <c r="AB345">
        <v>1</v>
      </c>
      <c r="AC345">
        <v>6</v>
      </c>
      <c r="AD345">
        <v>103</v>
      </c>
      <c r="AE345">
        <v>0.65007386982570814</v>
      </c>
      <c r="AF345">
        <f t="shared" si="34"/>
        <v>2186.00691186432</v>
      </c>
      <c r="AG345">
        <f t="shared" si="37"/>
        <v>6.3113967944243505E-3</v>
      </c>
      <c r="AH345">
        <v>2.1525390148162842</v>
      </c>
      <c r="AI345">
        <v>32.529864759885712</v>
      </c>
      <c r="AJ345">
        <f t="shared" si="35"/>
        <v>2.1860069118643199</v>
      </c>
    </row>
    <row r="346" spans="3:36">
      <c r="C346">
        <v>2005</v>
      </c>
      <c r="D346">
        <v>502</v>
      </c>
      <c r="E346">
        <v>1</v>
      </c>
      <c r="F346">
        <v>7</v>
      </c>
      <c r="G346">
        <v>103</v>
      </c>
      <c r="H346">
        <v>0.78319852693602687</v>
      </c>
      <c r="I346">
        <v>3450.0455045746312</v>
      </c>
      <c r="J346">
        <v>7.6038691935536593E-3</v>
      </c>
      <c r="K346">
        <v>2.6516000000000002</v>
      </c>
      <c r="W346">
        <v>3450.0455045746312</v>
      </c>
      <c r="X346">
        <v>7.6038691935536593E-3</v>
      </c>
      <c r="Z346">
        <v>2005</v>
      </c>
      <c r="AA346">
        <v>502</v>
      </c>
      <c r="AB346">
        <v>1</v>
      </c>
      <c r="AC346">
        <v>7</v>
      </c>
      <c r="AD346">
        <v>103</v>
      </c>
      <c r="AE346">
        <v>0.78319852693602687</v>
      </c>
      <c r="AF346">
        <f t="shared" si="34"/>
        <v>3450.0455045746312</v>
      </c>
      <c r="AG346">
        <f t="shared" si="37"/>
        <v>7.6038691935536593E-3</v>
      </c>
      <c r="AH346">
        <v>2.2729043960571289</v>
      </c>
      <c r="AI346">
        <v>51.339962865693913</v>
      </c>
      <c r="AJ346">
        <f t="shared" si="35"/>
        <v>3.4500455045746312</v>
      </c>
    </row>
    <row r="347" spans="3:36">
      <c r="C347">
        <v>2005</v>
      </c>
      <c r="D347">
        <v>502</v>
      </c>
      <c r="E347">
        <v>1</v>
      </c>
      <c r="F347">
        <v>8</v>
      </c>
      <c r="G347" t="s">
        <v>17</v>
      </c>
      <c r="I347">
        <v>3298.1968001271221</v>
      </c>
      <c r="J347" t="s">
        <v>17</v>
      </c>
      <c r="K347">
        <v>2.4243000000000001</v>
      </c>
      <c r="W347">
        <v>3298.1968001271221</v>
      </c>
      <c r="Z347">
        <v>2005</v>
      </c>
      <c r="AA347">
        <v>502</v>
      </c>
      <c r="AB347">
        <v>1</v>
      </c>
      <c r="AC347">
        <v>8</v>
      </c>
      <c r="AD347" t="s">
        <v>17</v>
      </c>
      <c r="AE347" t="s">
        <v>17</v>
      </c>
      <c r="AF347">
        <f t="shared" si="34"/>
        <v>3298.1968001271221</v>
      </c>
      <c r="AG347" t="s">
        <v>17</v>
      </c>
      <c r="AH347">
        <v>2.1514832973480225</v>
      </c>
      <c r="AI347">
        <v>49.080309525701217</v>
      </c>
      <c r="AJ347">
        <f t="shared" si="35"/>
        <v>3.2981968001271222</v>
      </c>
    </row>
    <row r="348" spans="3:36">
      <c r="C348">
        <v>2005</v>
      </c>
      <c r="D348">
        <v>502</v>
      </c>
      <c r="E348">
        <v>1</v>
      </c>
      <c r="F348">
        <v>9</v>
      </c>
      <c r="G348" t="s">
        <v>17</v>
      </c>
      <c r="I348">
        <v>2489.5306702570242</v>
      </c>
      <c r="J348" t="s">
        <v>17</v>
      </c>
      <c r="K348">
        <v>2.3778999999999999</v>
      </c>
      <c r="W348">
        <v>2489.5306702570242</v>
      </c>
      <c r="Z348">
        <v>2005</v>
      </c>
      <c r="AA348">
        <v>502</v>
      </c>
      <c r="AB348">
        <v>1</v>
      </c>
      <c r="AC348">
        <v>9</v>
      </c>
      <c r="AD348" t="s">
        <v>17</v>
      </c>
      <c r="AE348" t="s">
        <v>17</v>
      </c>
      <c r="AF348">
        <f t="shared" si="34"/>
        <v>2489.5306702570242</v>
      </c>
      <c r="AG348" t="s">
        <v>17</v>
      </c>
      <c r="AH348">
        <v>2.2488045692443848</v>
      </c>
      <c r="AI348">
        <v>37.046587355015241</v>
      </c>
      <c r="AJ348">
        <f t="shared" si="35"/>
        <v>2.4895306702570243</v>
      </c>
    </row>
    <row r="349" spans="3:36">
      <c r="C349">
        <v>2005</v>
      </c>
      <c r="D349">
        <v>502</v>
      </c>
      <c r="E349">
        <v>1</v>
      </c>
      <c r="F349">
        <v>10</v>
      </c>
      <c r="G349" t="s">
        <v>17</v>
      </c>
      <c r="I349">
        <v>2484.9393687166835</v>
      </c>
      <c r="J349" t="s">
        <v>17</v>
      </c>
      <c r="K349">
        <v>2.4276</v>
      </c>
      <c r="W349">
        <v>2484.9393687166835</v>
      </c>
      <c r="Z349">
        <v>2005</v>
      </c>
      <c r="AA349">
        <v>502</v>
      </c>
      <c r="AB349">
        <v>1</v>
      </c>
      <c r="AC349">
        <v>10</v>
      </c>
      <c r="AD349" t="s">
        <v>17</v>
      </c>
      <c r="AE349" t="s">
        <v>17</v>
      </c>
      <c r="AF349">
        <f t="shared" si="34"/>
        <v>2484.9393687166835</v>
      </c>
      <c r="AG349" t="s">
        <v>17</v>
      </c>
      <c r="AH349">
        <v>2.1121726036071777</v>
      </c>
      <c r="AI349">
        <v>36.978264415426828</v>
      </c>
      <c r="AJ349">
        <f t="shared" si="35"/>
        <v>2.4849393687166836</v>
      </c>
    </row>
    <row r="350" spans="3:36">
      <c r="C350">
        <v>2005</v>
      </c>
      <c r="D350">
        <v>502</v>
      </c>
      <c r="E350">
        <v>1</v>
      </c>
      <c r="F350">
        <v>11</v>
      </c>
      <c r="G350" t="s">
        <v>17</v>
      </c>
      <c r="I350">
        <v>1684.1075492742441</v>
      </c>
      <c r="J350" t="s">
        <v>17</v>
      </c>
      <c r="K350">
        <v>2.4215</v>
      </c>
      <c r="W350">
        <v>1684.1075492742441</v>
      </c>
      <c r="Z350">
        <v>2005</v>
      </c>
      <c r="AA350">
        <v>502</v>
      </c>
      <c r="AB350">
        <v>1</v>
      </c>
      <c r="AC350">
        <v>11</v>
      </c>
      <c r="AD350" t="s">
        <v>17</v>
      </c>
      <c r="AE350" t="s">
        <v>17</v>
      </c>
      <c r="AF350">
        <f t="shared" si="34"/>
        <v>1684.1075492742441</v>
      </c>
      <c r="AG350" t="s">
        <v>17</v>
      </c>
      <c r="AH350">
        <v>2.4005825519561768</v>
      </c>
      <c r="AI350">
        <v>25.061124245152438</v>
      </c>
      <c r="AJ350">
        <f t="shared" si="35"/>
        <v>1.6841075492742441</v>
      </c>
    </row>
    <row r="351" spans="3:36">
      <c r="C351">
        <v>2005</v>
      </c>
      <c r="D351">
        <v>502</v>
      </c>
      <c r="E351">
        <v>1</v>
      </c>
      <c r="F351">
        <v>12</v>
      </c>
      <c r="G351" t="s">
        <v>17</v>
      </c>
      <c r="I351">
        <v>2506.3425653495128</v>
      </c>
      <c r="J351" t="s">
        <v>17</v>
      </c>
      <c r="K351">
        <v>2.8483999999999998</v>
      </c>
      <c r="W351">
        <v>2506.3425653495128</v>
      </c>
      <c r="Z351">
        <v>2005</v>
      </c>
      <c r="AA351">
        <v>502</v>
      </c>
      <c r="AB351">
        <v>1</v>
      </c>
      <c r="AC351">
        <v>12</v>
      </c>
      <c r="AD351" t="s">
        <v>17</v>
      </c>
      <c r="AE351" t="s">
        <v>17</v>
      </c>
      <c r="AF351">
        <f t="shared" si="34"/>
        <v>2506.3425653495128</v>
      </c>
      <c r="AG351" t="s">
        <v>17</v>
      </c>
      <c r="AH351">
        <v>2.2445063591003418</v>
      </c>
      <c r="AI351">
        <v>37.296764365320122</v>
      </c>
      <c r="AJ351">
        <f t="shared" si="35"/>
        <v>2.5063425653495126</v>
      </c>
    </row>
    <row r="352" spans="3:36">
      <c r="C352">
        <v>2005</v>
      </c>
      <c r="D352">
        <v>502</v>
      </c>
      <c r="E352">
        <v>1</v>
      </c>
      <c r="F352">
        <v>13</v>
      </c>
      <c r="G352" t="s">
        <v>17</v>
      </c>
      <c r="I352">
        <v>1528.7967179550733</v>
      </c>
      <c r="J352" t="s">
        <v>17</v>
      </c>
      <c r="K352">
        <v>3.4241000000000001</v>
      </c>
      <c r="W352">
        <v>1528.7967179550733</v>
      </c>
      <c r="Z352">
        <v>2005</v>
      </c>
      <c r="AA352">
        <v>502</v>
      </c>
      <c r="AB352">
        <v>1</v>
      </c>
      <c r="AC352">
        <v>13</v>
      </c>
      <c r="AD352" t="s">
        <v>17</v>
      </c>
      <c r="AE352" t="s">
        <v>17</v>
      </c>
      <c r="AF352">
        <f t="shared" si="34"/>
        <v>1528.7967179550733</v>
      </c>
      <c r="AG352" t="s">
        <v>17</v>
      </c>
      <c r="AH352">
        <v>2.6850736141204834</v>
      </c>
      <c r="AI352">
        <v>22.749951160045732</v>
      </c>
      <c r="AJ352">
        <f t="shared" si="35"/>
        <v>1.5287967179550732</v>
      </c>
    </row>
    <row r="353" spans="3:36">
      <c r="C353">
        <v>2005</v>
      </c>
      <c r="D353">
        <v>502</v>
      </c>
      <c r="E353">
        <v>1</v>
      </c>
      <c r="F353">
        <v>14</v>
      </c>
      <c r="G353" t="s">
        <v>17</v>
      </c>
      <c r="I353">
        <v>2431.2198424172198</v>
      </c>
      <c r="J353" t="s">
        <v>17</v>
      </c>
      <c r="K353">
        <v>1.8807</v>
      </c>
      <c r="W353">
        <v>2431.2198424172198</v>
      </c>
      <c r="Z353">
        <v>2005</v>
      </c>
      <c r="AA353">
        <v>502</v>
      </c>
      <c r="AB353">
        <v>1</v>
      </c>
      <c r="AC353">
        <v>14</v>
      </c>
      <c r="AD353" t="s">
        <v>17</v>
      </c>
      <c r="AE353" t="s">
        <v>17</v>
      </c>
      <c r="AF353">
        <f t="shared" si="34"/>
        <v>2431.2198424172198</v>
      </c>
      <c r="AG353" t="s">
        <v>17</v>
      </c>
      <c r="AH353">
        <v>2.1852645874023438</v>
      </c>
      <c r="AI353">
        <v>36.178866702637194</v>
      </c>
      <c r="AJ353">
        <f t="shared" si="35"/>
        <v>2.4312198424172196</v>
      </c>
    </row>
    <row r="354" spans="3:36">
      <c r="C354">
        <v>2005</v>
      </c>
      <c r="D354">
        <v>502</v>
      </c>
      <c r="E354">
        <v>2</v>
      </c>
      <c r="F354">
        <v>1</v>
      </c>
      <c r="G354">
        <v>103</v>
      </c>
      <c r="H354">
        <v>0.50256375661375674</v>
      </c>
      <c r="I354">
        <v>1253.9936810247375</v>
      </c>
      <c r="J354">
        <v>4.8792597729490949E-3</v>
      </c>
      <c r="K354">
        <v>1.9349000000000001</v>
      </c>
      <c r="W354">
        <v>1253.9936810247375</v>
      </c>
      <c r="X354">
        <v>4.8792597729490949E-3</v>
      </c>
      <c r="Z354">
        <v>2005</v>
      </c>
      <c r="AA354">
        <v>502</v>
      </c>
      <c r="AB354">
        <v>2</v>
      </c>
      <c r="AC354">
        <v>1</v>
      </c>
      <c r="AD354">
        <v>103</v>
      </c>
      <c r="AE354">
        <v>0.50256375661375674</v>
      </c>
      <c r="AF354">
        <f t="shared" si="34"/>
        <v>1253.9936810247375</v>
      </c>
      <c r="AG354">
        <f t="shared" ref="AG354:AG360" si="38">AE354/AD354</f>
        <v>4.8792597729490949E-3</v>
      </c>
      <c r="AH354">
        <v>2.3433043956756592</v>
      </c>
      <c r="AI354">
        <v>18.660620253344305</v>
      </c>
      <c r="AJ354">
        <f t="shared" si="35"/>
        <v>1.2539936810247374</v>
      </c>
    </row>
    <row r="355" spans="3:36">
      <c r="C355">
        <v>2005</v>
      </c>
      <c r="D355">
        <v>502</v>
      </c>
      <c r="E355">
        <v>2</v>
      </c>
      <c r="F355">
        <v>2</v>
      </c>
      <c r="G355">
        <v>103</v>
      </c>
      <c r="H355">
        <v>0.59017544494720964</v>
      </c>
      <c r="I355">
        <v>1713.4722801492258</v>
      </c>
      <c r="J355">
        <v>5.7298586888078606E-3</v>
      </c>
      <c r="K355">
        <v>2.1478000000000002</v>
      </c>
      <c r="W355">
        <v>1713.4722801492258</v>
      </c>
      <c r="X355">
        <v>5.7298586888078606E-3</v>
      </c>
      <c r="Z355">
        <v>2005</v>
      </c>
      <c r="AA355">
        <v>502</v>
      </c>
      <c r="AB355">
        <v>2</v>
      </c>
      <c r="AC355">
        <v>2</v>
      </c>
      <c r="AD355">
        <v>103</v>
      </c>
      <c r="AE355">
        <v>0.59017544494720964</v>
      </c>
      <c r="AF355">
        <f t="shared" si="34"/>
        <v>1713.4722801492258</v>
      </c>
      <c r="AG355">
        <f t="shared" si="38"/>
        <v>5.7298586888078606E-3</v>
      </c>
      <c r="AH355">
        <v>2.1199288368225098</v>
      </c>
      <c r="AI355">
        <v>25.498099406982526</v>
      </c>
      <c r="AJ355">
        <f t="shared" si="35"/>
        <v>1.7134722801492257</v>
      </c>
    </row>
    <row r="356" spans="3:36">
      <c r="C356">
        <v>2005</v>
      </c>
      <c r="D356">
        <v>502</v>
      </c>
      <c r="E356">
        <v>2</v>
      </c>
      <c r="F356">
        <v>3</v>
      </c>
      <c r="G356">
        <v>103</v>
      </c>
      <c r="H356">
        <v>0.59749129273504276</v>
      </c>
      <c r="I356">
        <v>1946.8042242804879</v>
      </c>
      <c r="J356">
        <v>5.8008863372334251E-3</v>
      </c>
      <c r="K356">
        <v>1.8010999999999999</v>
      </c>
      <c r="W356">
        <v>1946.8042242804879</v>
      </c>
      <c r="X356">
        <v>5.8008863372334251E-3</v>
      </c>
      <c r="Z356">
        <v>2005</v>
      </c>
      <c r="AA356">
        <v>502</v>
      </c>
      <c r="AB356">
        <v>2</v>
      </c>
      <c r="AC356">
        <v>3</v>
      </c>
      <c r="AD356">
        <v>103</v>
      </c>
      <c r="AE356">
        <v>0.59749129273504276</v>
      </c>
      <c r="AF356">
        <f t="shared" si="34"/>
        <v>1946.8042242804879</v>
      </c>
      <c r="AG356">
        <f t="shared" si="38"/>
        <v>5.8008863372334251E-3</v>
      </c>
      <c r="AH356">
        <v>2.1289436817169189</v>
      </c>
      <c r="AI356">
        <v>28.970300956554876</v>
      </c>
      <c r="AJ356">
        <f t="shared" si="35"/>
        <v>1.9468042242804879</v>
      </c>
    </row>
    <row r="357" spans="3:36">
      <c r="C357">
        <v>2005</v>
      </c>
      <c r="D357">
        <v>502</v>
      </c>
      <c r="E357">
        <v>2</v>
      </c>
      <c r="F357">
        <v>4</v>
      </c>
      <c r="G357">
        <v>103</v>
      </c>
      <c r="H357">
        <v>0.66437114845938383</v>
      </c>
      <c r="I357">
        <v>2413.0760147092706</v>
      </c>
      <c r="J357">
        <v>6.4502053248483866E-3</v>
      </c>
      <c r="K357">
        <v>2.1518000000000002</v>
      </c>
      <c r="W357">
        <v>2413.0760147092706</v>
      </c>
      <c r="X357">
        <v>6.4502053248483866E-3</v>
      </c>
      <c r="Z357">
        <v>2005</v>
      </c>
      <c r="AA357">
        <v>502</v>
      </c>
      <c r="AB357">
        <v>2</v>
      </c>
      <c r="AC357">
        <v>4</v>
      </c>
      <c r="AD357">
        <v>103</v>
      </c>
      <c r="AE357">
        <v>0.66437114845938383</v>
      </c>
      <c r="AF357">
        <f t="shared" si="34"/>
        <v>2413.0760147092706</v>
      </c>
      <c r="AG357">
        <f t="shared" si="38"/>
        <v>6.4502053248483866E-3</v>
      </c>
      <c r="AH357">
        <v>2.0698084831237793</v>
      </c>
      <c r="AI357">
        <v>35.908869266507004</v>
      </c>
      <c r="AJ357">
        <f t="shared" si="35"/>
        <v>2.4130760147092705</v>
      </c>
    </row>
    <row r="358" spans="3:36">
      <c r="C358">
        <v>2005</v>
      </c>
      <c r="D358">
        <v>502</v>
      </c>
      <c r="E358">
        <v>2</v>
      </c>
      <c r="F358">
        <v>5</v>
      </c>
      <c r="G358">
        <v>103</v>
      </c>
      <c r="H358">
        <v>0.70824001984126994</v>
      </c>
      <c r="I358">
        <v>2346.3851643650328</v>
      </c>
      <c r="J358">
        <v>6.8761166974880576E-3</v>
      </c>
      <c r="K358">
        <v>2.2393000000000001</v>
      </c>
      <c r="W358">
        <v>2346.3851643650328</v>
      </c>
      <c r="X358">
        <v>6.8761166974880576E-3</v>
      </c>
      <c r="Z358">
        <v>2005</v>
      </c>
      <c r="AA358">
        <v>502</v>
      </c>
      <c r="AB358">
        <v>2</v>
      </c>
      <c r="AC358">
        <v>5</v>
      </c>
      <c r="AD358">
        <v>103</v>
      </c>
      <c r="AE358">
        <v>0.70824001984126994</v>
      </c>
      <c r="AF358">
        <f t="shared" si="34"/>
        <v>2346.3851643650328</v>
      </c>
      <c r="AG358">
        <f t="shared" si="38"/>
        <v>6.8761166974880576E-3</v>
      </c>
      <c r="AH358">
        <v>2.1133553981781006</v>
      </c>
      <c r="AI358">
        <v>34.916445898289176</v>
      </c>
      <c r="AJ358">
        <f t="shared" si="35"/>
        <v>2.3463851643650329</v>
      </c>
    </row>
    <row r="359" spans="3:36">
      <c r="C359">
        <v>2005</v>
      </c>
      <c r="D359">
        <v>502</v>
      </c>
      <c r="E359">
        <v>2</v>
      </c>
      <c r="F359">
        <v>6</v>
      </c>
      <c r="G359">
        <v>103</v>
      </c>
      <c r="H359">
        <v>0.77530501089324633</v>
      </c>
      <c r="I359">
        <v>3103.1602709782569</v>
      </c>
      <c r="J359">
        <v>7.5272331154684112E-3</v>
      </c>
      <c r="K359">
        <v>2.8012000000000001</v>
      </c>
      <c r="W359">
        <v>3103.1602709782569</v>
      </c>
      <c r="X359">
        <v>7.5272331154684112E-3</v>
      </c>
      <c r="Z359">
        <v>2005</v>
      </c>
      <c r="AA359">
        <v>502</v>
      </c>
      <c r="AB359">
        <v>2</v>
      </c>
      <c r="AC359">
        <v>6</v>
      </c>
      <c r="AD359">
        <v>103</v>
      </c>
      <c r="AE359">
        <v>0.77530501089324633</v>
      </c>
      <c r="AF359">
        <f t="shared" si="34"/>
        <v>3103.1602709782569</v>
      </c>
      <c r="AG359">
        <f t="shared" si="38"/>
        <v>7.5272331154684112E-3</v>
      </c>
      <c r="AH359">
        <v>2.1175520420074463</v>
      </c>
      <c r="AI359">
        <v>46.177980222890724</v>
      </c>
      <c r="AJ359">
        <f t="shared" si="35"/>
        <v>3.1031602709782571</v>
      </c>
    </row>
    <row r="360" spans="3:36">
      <c r="C360">
        <v>2005</v>
      </c>
      <c r="D360">
        <v>502</v>
      </c>
      <c r="E360">
        <v>2</v>
      </c>
      <c r="F360">
        <v>7</v>
      </c>
      <c r="G360">
        <v>103</v>
      </c>
      <c r="H360">
        <v>0.79039372549019615</v>
      </c>
      <c r="I360">
        <v>3093.5651914427485</v>
      </c>
      <c r="J360">
        <v>7.6737254901960792E-3</v>
      </c>
      <c r="K360">
        <v>3.0190000000000001</v>
      </c>
      <c r="W360">
        <v>3093.5651914427485</v>
      </c>
      <c r="X360">
        <v>7.6737254901960792E-3</v>
      </c>
      <c r="Z360">
        <v>2005</v>
      </c>
      <c r="AA360">
        <v>502</v>
      </c>
      <c r="AB360">
        <v>2</v>
      </c>
      <c r="AC360">
        <v>7</v>
      </c>
      <c r="AD360">
        <v>103</v>
      </c>
      <c r="AE360">
        <v>0.79039372549019615</v>
      </c>
      <c r="AF360">
        <f t="shared" si="34"/>
        <v>3093.5651914427485</v>
      </c>
      <c r="AG360">
        <f t="shared" si="38"/>
        <v>7.6737254901960792E-3</v>
      </c>
      <c r="AH360">
        <v>2.440178394317627</v>
      </c>
      <c r="AI360">
        <v>46.035196301231373</v>
      </c>
      <c r="AJ360">
        <f t="shared" si="35"/>
        <v>3.0935651914427487</v>
      </c>
    </row>
    <row r="361" spans="3:36">
      <c r="C361">
        <v>2005</v>
      </c>
      <c r="D361">
        <v>502</v>
      </c>
      <c r="E361">
        <v>2</v>
      </c>
      <c r="F361">
        <v>8</v>
      </c>
      <c r="G361" t="s">
        <v>17</v>
      </c>
      <c r="I361">
        <v>3216.2182081936103</v>
      </c>
      <c r="J361" t="s">
        <v>17</v>
      </c>
      <c r="K361">
        <v>2.4653999999999998</v>
      </c>
      <c r="W361">
        <v>3216.2182081936103</v>
      </c>
      <c r="Z361">
        <v>2005</v>
      </c>
      <c r="AA361">
        <v>502</v>
      </c>
      <c r="AB361">
        <v>2</v>
      </c>
      <c r="AC361">
        <v>8</v>
      </c>
      <c r="AD361" t="s">
        <v>17</v>
      </c>
      <c r="AE361" t="s">
        <v>17</v>
      </c>
      <c r="AF361">
        <f t="shared" si="34"/>
        <v>3216.2182081936103</v>
      </c>
      <c r="AG361" t="s">
        <v>17</v>
      </c>
      <c r="AH361">
        <v>2.0675156116485596</v>
      </c>
      <c r="AI361">
        <v>47.860390002881104</v>
      </c>
      <c r="AJ361">
        <f t="shared" si="35"/>
        <v>3.2162182081936104</v>
      </c>
    </row>
    <row r="362" spans="3:36">
      <c r="C362">
        <v>2005</v>
      </c>
      <c r="D362">
        <v>502</v>
      </c>
      <c r="E362">
        <v>2</v>
      </c>
      <c r="F362">
        <v>9</v>
      </c>
      <c r="G362" t="s">
        <v>17</v>
      </c>
      <c r="I362">
        <v>3089.4473625775613</v>
      </c>
      <c r="J362" t="s">
        <v>17</v>
      </c>
      <c r="K362">
        <v>2.5505</v>
      </c>
      <c r="W362">
        <v>3089.4473625775613</v>
      </c>
      <c r="Z362">
        <v>2005</v>
      </c>
      <c r="AA362">
        <v>502</v>
      </c>
      <c r="AB362">
        <v>2</v>
      </c>
      <c r="AC362">
        <v>9</v>
      </c>
      <c r="AD362" t="s">
        <v>17</v>
      </c>
      <c r="AE362" t="s">
        <v>17</v>
      </c>
      <c r="AF362">
        <f t="shared" si="34"/>
        <v>3089.4473625775613</v>
      </c>
      <c r="AG362" t="s">
        <v>17</v>
      </c>
      <c r="AH362">
        <v>2.0407404899597168</v>
      </c>
      <c r="AI362">
        <v>45.973919085975609</v>
      </c>
      <c r="AJ362">
        <f t="shared" si="35"/>
        <v>3.0894473625775611</v>
      </c>
    </row>
    <row r="363" spans="3:36">
      <c r="C363">
        <v>2005</v>
      </c>
      <c r="D363">
        <v>502</v>
      </c>
      <c r="E363">
        <v>2</v>
      </c>
      <c r="F363">
        <v>10</v>
      </c>
      <c r="G363" t="s">
        <v>17</v>
      </c>
      <c r="I363">
        <v>2587.4997657702443</v>
      </c>
      <c r="J363" t="s">
        <v>17</v>
      </c>
      <c r="K363">
        <v>2.3874</v>
      </c>
      <c r="W363">
        <v>2587.4997657702443</v>
      </c>
      <c r="Z363">
        <v>2005</v>
      </c>
      <c r="AA363">
        <v>502</v>
      </c>
      <c r="AB363">
        <v>2</v>
      </c>
      <c r="AC363">
        <v>10</v>
      </c>
      <c r="AD363" t="s">
        <v>17</v>
      </c>
      <c r="AE363" t="s">
        <v>17</v>
      </c>
      <c r="AF363">
        <f t="shared" si="34"/>
        <v>2587.4997657702443</v>
      </c>
      <c r="AG363" t="s">
        <v>17</v>
      </c>
      <c r="AH363">
        <v>2.0391924381256104</v>
      </c>
      <c r="AI363">
        <v>38.504460800152437</v>
      </c>
      <c r="AJ363">
        <f t="shared" si="35"/>
        <v>2.5874997657702443</v>
      </c>
    </row>
    <row r="364" spans="3:36">
      <c r="C364">
        <v>2005</v>
      </c>
      <c r="D364">
        <v>502</v>
      </c>
      <c r="E364">
        <v>2</v>
      </c>
      <c r="F364">
        <v>11</v>
      </c>
      <c r="G364" t="s">
        <v>17</v>
      </c>
      <c r="I364">
        <v>2392.7800948082927</v>
      </c>
      <c r="J364" t="s">
        <v>17</v>
      </c>
      <c r="K364">
        <v>2.1882999999999999</v>
      </c>
      <c r="W364">
        <v>2392.7800948082927</v>
      </c>
      <c r="Z364">
        <v>2005</v>
      </c>
      <c r="AA364">
        <v>502</v>
      </c>
      <c r="AB364">
        <v>2</v>
      </c>
      <c r="AC364">
        <v>11</v>
      </c>
      <c r="AD364" t="s">
        <v>17</v>
      </c>
      <c r="AE364" t="s">
        <v>17</v>
      </c>
      <c r="AF364">
        <f t="shared" si="34"/>
        <v>2392.7800948082927</v>
      </c>
      <c r="AG364" t="s">
        <v>17</v>
      </c>
      <c r="AH364">
        <v>2.3714673519134521</v>
      </c>
      <c r="AI364">
        <v>35.606846648932923</v>
      </c>
      <c r="AJ364">
        <f t="shared" si="35"/>
        <v>2.3927800948082929</v>
      </c>
    </row>
    <row r="365" spans="3:36">
      <c r="C365">
        <v>2005</v>
      </c>
      <c r="D365">
        <v>502</v>
      </c>
      <c r="E365">
        <v>2</v>
      </c>
      <c r="F365">
        <v>12</v>
      </c>
      <c r="G365" t="s">
        <v>17</v>
      </c>
      <c r="I365">
        <v>2885.9551284654149</v>
      </c>
      <c r="J365" t="s">
        <v>17</v>
      </c>
      <c r="K365">
        <v>2.1444999999999999</v>
      </c>
      <c r="W365">
        <v>2885.9551284654149</v>
      </c>
      <c r="Z365">
        <v>2005</v>
      </c>
      <c r="AA365">
        <v>502</v>
      </c>
      <c r="AB365">
        <v>2</v>
      </c>
      <c r="AC365">
        <v>12</v>
      </c>
      <c r="AD365" t="s">
        <v>17</v>
      </c>
      <c r="AE365" t="s">
        <v>17</v>
      </c>
      <c r="AF365">
        <f t="shared" si="34"/>
        <v>2885.9551284654149</v>
      </c>
      <c r="AG365" t="s">
        <v>17</v>
      </c>
      <c r="AH365">
        <v>2.2487421035766602</v>
      </c>
      <c r="AI365">
        <v>42.945760840259148</v>
      </c>
      <c r="AJ365">
        <f t="shared" si="35"/>
        <v>2.8859551284654148</v>
      </c>
    </row>
    <row r="366" spans="3:36">
      <c r="C366">
        <v>2005</v>
      </c>
      <c r="D366">
        <v>502</v>
      </c>
      <c r="E366">
        <v>2</v>
      </c>
      <c r="F366">
        <v>13</v>
      </c>
      <c r="G366" t="s">
        <v>17</v>
      </c>
      <c r="I366">
        <v>2945.6705100449271</v>
      </c>
      <c r="J366" t="s">
        <v>17</v>
      </c>
      <c r="K366">
        <v>2.7976000000000001</v>
      </c>
      <c r="W366">
        <v>2945.6705100449271</v>
      </c>
      <c r="Z366">
        <v>2005</v>
      </c>
      <c r="AA366">
        <v>502</v>
      </c>
      <c r="AB366">
        <v>2</v>
      </c>
      <c r="AC366">
        <v>13</v>
      </c>
      <c r="AD366" t="s">
        <v>17</v>
      </c>
      <c r="AE366" t="s">
        <v>17</v>
      </c>
      <c r="AF366">
        <f t="shared" si="34"/>
        <v>2945.6705100449271</v>
      </c>
      <c r="AG366" t="s">
        <v>17</v>
      </c>
      <c r="AH366">
        <v>2.559267520904541</v>
      </c>
      <c r="AI366">
        <v>43.834382589954274</v>
      </c>
      <c r="AJ366">
        <f t="shared" si="35"/>
        <v>2.945670510044927</v>
      </c>
    </row>
    <row r="367" spans="3:36">
      <c r="C367">
        <v>2005</v>
      </c>
      <c r="D367">
        <v>502</v>
      </c>
      <c r="E367">
        <v>2</v>
      </c>
      <c r="F367">
        <v>14</v>
      </c>
      <c r="G367" t="s">
        <v>17</v>
      </c>
      <c r="I367">
        <v>2989.8365501432199</v>
      </c>
      <c r="J367" t="s">
        <v>17</v>
      </c>
      <c r="K367">
        <v>2.3416000000000001</v>
      </c>
      <c r="W367">
        <v>2989.8365501432199</v>
      </c>
      <c r="Z367">
        <v>2005</v>
      </c>
      <c r="AA367">
        <v>502</v>
      </c>
      <c r="AB367">
        <v>2</v>
      </c>
      <c r="AC367">
        <v>14</v>
      </c>
      <c r="AD367" t="s">
        <v>17</v>
      </c>
      <c r="AE367" t="s">
        <v>17</v>
      </c>
      <c r="AF367">
        <f t="shared" si="34"/>
        <v>2989.8365501432199</v>
      </c>
      <c r="AG367" t="s">
        <v>17</v>
      </c>
      <c r="AH367">
        <v>1.9708222150802612</v>
      </c>
      <c r="AI367">
        <v>44.4916153295122</v>
      </c>
      <c r="AJ367">
        <f t="shared" si="35"/>
        <v>2.9898365501432198</v>
      </c>
    </row>
    <row r="368" spans="3:36">
      <c r="C368">
        <v>2005</v>
      </c>
      <c r="D368">
        <v>502</v>
      </c>
      <c r="E368">
        <v>3</v>
      </c>
      <c r="F368">
        <v>1</v>
      </c>
      <c r="G368">
        <v>103</v>
      </c>
      <c r="H368">
        <v>0.58864632352941182</v>
      </c>
      <c r="I368">
        <v>1737.7947337728385</v>
      </c>
      <c r="J368">
        <v>5.715012849800115E-3</v>
      </c>
      <c r="K368">
        <v>2.0127999999999999</v>
      </c>
      <c r="W368">
        <v>1737.7947337728385</v>
      </c>
      <c r="X368">
        <v>5.715012849800115E-3</v>
      </c>
      <c r="Z368">
        <v>2005</v>
      </c>
      <c r="AA368">
        <v>502</v>
      </c>
      <c r="AB368">
        <v>3</v>
      </c>
      <c r="AC368">
        <v>1</v>
      </c>
      <c r="AD368">
        <v>103</v>
      </c>
      <c r="AE368">
        <v>0.58864632352941182</v>
      </c>
      <c r="AF368">
        <f t="shared" si="34"/>
        <v>1737.7947337728385</v>
      </c>
      <c r="AG368">
        <f t="shared" ref="AG368:AG374" si="39">AE368/AD368</f>
        <v>5.715012849800115E-3</v>
      </c>
      <c r="AH368">
        <v>2.3720104694366455</v>
      </c>
      <c r="AI368">
        <v>25.860040681143428</v>
      </c>
      <c r="AJ368">
        <f t="shared" si="35"/>
        <v>1.7377947337728386</v>
      </c>
    </row>
    <row r="369" spans="3:36">
      <c r="C369">
        <v>2005</v>
      </c>
      <c r="D369">
        <v>502</v>
      </c>
      <c r="E369">
        <v>3</v>
      </c>
      <c r="F369">
        <v>2</v>
      </c>
      <c r="G369">
        <v>103</v>
      </c>
      <c r="H369">
        <v>0.59152982142857147</v>
      </c>
      <c r="I369">
        <v>1650.4017618153023</v>
      </c>
      <c r="J369">
        <v>5.7430079750346742E-3</v>
      </c>
      <c r="K369">
        <v>1.9462999999999999</v>
      </c>
      <c r="W369">
        <v>1650.4017618153023</v>
      </c>
      <c r="X369">
        <v>5.7430079750346742E-3</v>
      </c>
      <c r="Z369">
        <v>2005</v>
      </c>
      <c r="AA369">
        <v>502</v>
      </c>
      <c r="AB369">
        <v>3</v>
      </c>
      <c r="AC369">
        <v>2</v>
      </c>
      <c r="AD369">
        <v>103</v>
      </c>
      <c r="AE369">
        <v>0.59152982142857147</v>
      </c>
      <c r="AF369">
        <f t="shared" si="34"/>
        <v>1650.4017618153023</v>
      </c>
      <c r="AG369">
        <f t="shared" si="39"/>
        <v>5.7430079750346742E-3</v>
      </c>
      <c r="AH369">
        <v>2.2427468299865723</v>
      </c>
      <c r="AI369">
        <v>24.559550027013422</v>
      </c>
      <c r="AJ369">
        <f t="shared" si="35"/>
        <v>1.6504017618153022</v>
      </c>
    </row>
    <row r="370" spans="3:36">
      <c r="C370">
        <v>2005</v>
      </c>
      <c r="D370">
        <v>502</v>
      </c>
      <c r="E370">
        <v>3</v>
      </c>
      <c r="F370">
        <v>3</v>
      </c>
      <c r="G370">
        <v>103</v>
      </c>
      <c r="H370">
        <v>0.696317731092437</v>
      </c>
      <c r="I370">
        <v>1758.4079094383492</v>
      </c>
      <c r="J370">
        <v>6.760366321285796E-3</v>
      </c>
      <c r="K370">
        <v>1.8887</v>
      </c>
      <c r="W370">
        <v>1758.4079094383492</v>
      </c>
      <c r="X370">
        <v>6.760366321285796E-3</v>
      </c>
      <c r="Z370">
        <v>2005</v>
      </c>
      <c r="AA370">
        <v>502</v>
      </c>
      <c r="AB370">
        <v>3</v>
      </c>
      <c r="AC370">
        <v>3</v>
      </c>
      <c r="AD370">
        <v>103</v>
      </c>
      <c r="AE370">
        <v>0.696317731092437</v>
      </c>
      <c r="AF370">
        <f t="shared" si="34"/>
        <v>1758.4079094383492</v>
      </c>
      <c r="AG370">
        <f t="shared" si="39"/>
        <v>6.760366321285796E-3</v>
      </c>
      <c r="AH370">
        <v>2.3633613586425781</v>
      </c>
      <c r="AI370">
        <v>26.166784366642098</v>
      </c>
      <c r="AJ370">
        <f t="shared" si="35"/>
        <v>1.7584079094383491</v>
      </c>
    </row>
    <row r="371" spans="3:36">
      <c r="C371">
        <v>2005</v>
      </c>
      <c r="D371">
        <v>502</v>
      </c>
      <c r="E371">
        <v>3</v>
      </c>
      <c r="F371">
        <v>4</v>
      </c>
      <c r="G371">
        <v>103</v>
      </c>
      <c r="H371">
        <v>0.7427630753968254</v>
      </c>
      <c r="I371">
        <v>2322.9883377192568</v>
      </c>
      <c r="J371">
        <v>7.2112919941439363E-3</v>
      </c>
      <c r="K371">
        <v>1.72</v>
      </c>
      <c r="W371">
        <v>2322.9883377192568</v>
      </c>
      <c r="X371">
        <v>7.2112919941439363E-3</v>
      </c>
      <c r="Z371">
        <v>2005</v>
      </c>
      <c r="AA371">
        <v>502</v>
      </c>
      <c r="AB371">
        <v>3</v>
      </c>
      <c r="AC371">
        <v>4</v>
      </c>
      <c r="AD371">
        <v>103</v>
      </c>
      <c r="AE371">
        <v>0.7427630753968254</v>
      </c>
      <c r="AF371">
        <f t="shared" si="34"/>
        <v>2322.9883377192568</v>
      </c>
      <c r="AG371">
        <f t="shared" si="39"/>
        <v>7.2112919941439363E-3</v>
      </c>
      <c r="AH371">
        <v>2.130730152130127</v>
      </c>
      <c r="AI371">
        <v>34.568278835107989</v>
      </c>
      <c r="AJ371">
        <f t="shared" si="35"/>
        <v>2.3229883377192566</v>
      </c>
    </row>
    <row r="372" spans="3:36">
      <c r="C372">
        <v>2005</v>
      </c>
      <c r="D372">
        <v>502</v>
      </c>
      <c r="E372">
        <v>3</v>
      </c>
      <c r="F372">
        <v>5</v>
      </c>
      <c r="G372">
        <v>103</v>
      </c>
      <c r="H372">
        <v>0.7593502976190476</v>
      </c>
      <c r="I372">
        <v>2506.5415126383459</v>
      </c>
      <c r="J372">
        <v>7.3723329865926952E-3</v>
      </c>
      <c r="K372">
        <v>1.9118999999999999</v>
      </c>
      <c r="W372">
        <v>2506.5415126383459</v>
      </c>
      <c r="X372">
        <v>7.3723329865926952E-3</v>
      </c>
      <c r="Z372">
        <v>2005</v>
      </c>
      <c r="AA372">
        <v>502</v>
      </c>
      <c r="AB372">
        <v>3</v>
      </c>
      <c r="AC372">
        <v>5</v>
      </c>
      <c r="AD372">
        <v>103</v>
      </c>
      <c r="AE372">
        <v>0.7593502976190476</v>
      </c>
      <c r="AF372">
        <f t="shared" si="34"/>
        <v>2506.5415126383459</v>
      </c>
      <c r="AG372">
        <f t="shared" si="39"/>
        <v>7.3723329865926952E-3</v>
      </c>
      <c r="AH372">
        <v>2.278623104095459</v>
      </c>
      <c r="AI372">
        <v>37.299724890451571</v>
      </c>
      <c r="AJ372">
        <f t="shared" si="35"/>
        <v>2.5065415126383459</v>
      </c>
    </row>
    <row r="373" spans="3:36">
      <c r="C373">
        <v>2005</v>
      </c>
      <c r="D373">
        <v>502</v>
      </c>
      <c r="E373">
        <v>3</v>
      </c>
      <c r="F373">
        <v>6</v>
      </c>
      <c r="G373">
        <v>103</v>
      </c>
      <c r="H373">
        <v>0.75742808823529406</v>
      </c>
      <c r="I373">
        <v>2992.5042123544072</v>
      </c>
      <c r="J373">
        <v>7.3536707595659619E-3</v>
      </c>
      <c r="K373">
        <v>1.9045000000000001</v>
      </c>
      <c r="W373">
        <v>2992.5042123544072</v>
      </c>
      <c r="X373">
        <v>7.3536707595659619E-3</v>
      </c>
      <c r="Z373">
        <v>2005</v>
      </c>
      <c r="AA373">
        <v>502</v>
      </c>
      <c r="AB373">
        <v>3</v>
      </c>
      <c r="AC373">
        <v>6</v>
      </c>
      <c r="AD373">
        <v>103</v>
      </c>
      <c r="AE373">
        <v>0.75742808823529406</v>
      </c>
      <c r="AF373">
        <f t="shared" si="34"/>
        <v>2992.5042123544072</v>
      </c>
      <c r="AG373">
        <f t="shared" si="39"/>
        <v>7.3536707595659619E-3</v>
      </c>
      <c r="AH373" s="129" t="s">
        <v>17</v>
      </c>
      <c r="AI373">
        <v>44.531312683845343</v>
      </c>
      <c r="AJ373">
        <f t="shared" si="35"/>
        <v>2.9925042123544072</v>
      </c>
    </row>
    <row r="374" spans="3:36">
      <c r="C374">
        <v>2005</v>
      </c>
      <c r="D374">
        <v>502</v>
      </c>
      <c r="E374">
        <v>3</v>
      </c>
      <c r="F374">
        <v>7</v>
      </c>
      <c r="G374">
        <v>103</v>
      </c>
      <c r="H374">
        <v>0.8058840686274511</v>
      </c>
      <c r="I374">
        <v>2050.5115827340442</v>
      </c>
      <c r="J374">
        <v>7.8241171711403018E-3</v>
      </c>
      <c r="K374">
        <v>1.9870000000000001</v>
      </c>
      <c r="W374">
        <v>2050.5115827340442</v>
      </c>
      <c r="X374">
        <v>7.8241171711403018E-3</v>
      </c>
      <c r="Z374">
        <v>2005</v>
      </c>
      <c r="AA374">
        <v>502</v>
      </c>
      <c r="AB374">
        <v>3</v>
      </c>
      <c r="AC374">
        <v>7</v>
      </c>
      <c r="AD374">
        <v>103</v>
      </c>
      <c r="AE374">
        <v>0.8058840686274511</v>
      </c>
      <c r="AF374">
        <f t="shared" si="34"/>
        <v>2050.5115827340442</v>
      </c>
      <c r="AG374">
        <f t="shared" si="39"/>
        <v>7.8241171711403018E-3</v>
      </c>
      <c r="AH374">
        <v>2.5772430896759033</v>
      </c>
      <c r="AI374">
        <v>30.513565219256609</v>
      </c>
      <c r="AJ374">
        <f t="shared" si="35"/>
        <v>2.0505115827340443</v>
      </c>
    </row>
    <row r="375" spans="3:36">
      <c r="C375">
        <v>2005</v>
      </c>
      <c r="D375">
        <v>502</v>
      </c>
      <c r="E375">
        <v>3</v>
      </c>
      <c r="F375">
        <v>8</v>
      </c>
      <c r="G375" t="s">
        <v>17</v>
      </c>
      <c r="I375">
        <v>2764.9438297156098</v>
      </c>
      <c r="J375" t="s">
        <v>17</v>
      </c>
      <c r="K375">
        <v>2.0194000000000001</v>
      </c>
      <c r="W375">
        <v>2764.9438297156098</v>
      </c>
      <c r="Z375">
        <v>2005</v>
      </c>
      <c r="AA375">
        <v>502</v>
      </c>
      <c r="AB375">
        <v>3</v>
      </c>
      <c r="AC375">
        <v>8</v>
      </c>
      <c r="AD375" t="s">
        <v>17</v>
      </c>
      <c r="AE375" t="s">
        <v>17</v>
      </c>
      <c r="AF375">
        <f t="shared" si="34"/>
        <v>2764.9438297156098</v>
      </c>
      <c r="AG375" t="s">
        <v>17</v>
      </c>
      <c r="AH375">
        <v>2.1722750663757324</v>
      </c>
      <c r="AI375">
        <v>41.144997466006096</v>
      </c>
      <c r="AJ375">
        <f t="shared" si="35"/>
        <v>2.7649438297156097</v>
      </c>
    </row>
    <row r="376" spans="3:36">
      <c r="C376">
        <v>2005</v>
      </c>
      <c r="D376">
        <v>502</v>
      </c>
      <c r="E376">
        <v>3</v>
      </c>
      <c r="F376">
        <v>9</v>
      </c>
      <c r="G376" t="s">
        <v>17</v>
      </c>
      <c r="I376">
        <v>2162.2953271356591</v>
      </c>
      <c r="J376" t="s">
        <v>17</v>
      </c>
      <c r="K376">
        <v>1.8978999999999999</v>
      </c>
      <c r="W376">
        <v>2162.2953271356591</v>
      </c>
      <c r="Z376">
        <v>2005</v>
      </c>
      <c r="AA376">
        <v>502</v>
      </c>
      <c r="AB376">
        <v>3</v>
      </c>
      <c r="AC376">
        <v>9</v>
      </c>
      <c r="AD376" t="s">
        <v>17</v>
      </c>
      <c r="AE376" t="s">
        <v>17</v>
      </c>
      <c r="AF376">
        <f t="shared" si="34"/>
        <v>2162.2953271356591</v>
      </c>
      <c r="AG376" t="s">
        <v>17</v>
      </c>
      <c r="AH376">
        <v>2.3647444248199463</v>
      </c>
      <c r="AI376">
        <v>32.177013796661591</v>
      </c>
      <c r="AJ376">
        <f t="shared" si="35"/>
        <v>2.1622953271356593</v>
      </c>
    </row>
    <row r="377" spans="3:36">
      <c r="C377">
        <v>2005</v>
      </c>
      <c r="D377">
        <v>502</v>
      </c>
      <c r="E377">
        <v>3</v>
      </c>
      <c r="F377">
        <v>10</v>
      </c>
      <c r="G377" t="s">
        <v>17</v>
      </c>
      <c r="I377">
        <v>2911.3150489500008</v>
      </c>
      <c r="J377" t="s">
        <v>17</v>
      </c>
      <c r="K377">
        <v>1.8520000000000001</v>
      </c>
      <c r="W377">
        <v>2911.3150489500008</v>
      </c>
      <c r="Z377">
        <v>2005</v>
      </c>
      <c r="AA377">
        <v>502</v>
      </c>
      <c r="AB377">
        <v>3</v>
      </c>
      <c r="AC377">
        <v>10</v>
      </c>
      <c r="AD377" t="s">
        <v>17</v>
      </c>
      <c r="AE377" t="s">
        <v>17</v>
      </c>
      <c r="AF377">
        <f t="shared" si="34"/>
        <v>2911.3150489500008</v>
      </c>
      <c r="AG377" t="s">
        <v>17</v>
      </c>
      <c r="AH377">
        <v>2.1499502658843994</v>
      </c>
      <c r="AI377">
        <v>43.32314060937501</v>
      </c>
      <c r="AJ377">
        <f t="shared" si="35"/>
        <v>2.9113150489500006</v>
      </c>
    </row>
    <row r="378" spans="3:36">
      <c r="C378">
        <v>2005</v>
      </c>
      <c r="D378">
        <v>502</v>
      </c>
      <c r="E378">
        <v>3</v>
      </c>
      <c r="F378">
        <v>11</v>
      </c>
      <c r="G378" t="s">
        <v>17</v>
      </c>
      <c r="I378">
        <v>3061.4578162273178</v>
      </c>
      <c r="J378" t="s">
        <v>17</v>
      </c>
      <c r="K378">
        <v>1.9345000000000001</v>
      </c>
      <c r="W378">
        <v>3061.4578162273178</v>
      </c>
      <c r="Z378">
        <v>2005</v>
      </c>
      <c r="AA378">
        <v>502</v>
      </c>
      <c r="AB378">
        <v>3</v>
      </c>
      <c r="AC378">
        <v>11</v>
      </c>
      <c r="AD378" t="s">
        <v>17</v>
      </c>
      <c r="AE378" t="s">
        <v>17</v>
      </c>
      <c r="AF378">
        <f t="shared" si="34"/>
        <v>3061.4578162273178</v>
      </c>
      <c r="AG378" t="s">
        <v>17</v>
      </c>
      <c r="AH378">
        <v>2.2523112297058105</v>
      </c>
      <c r="AI378">
        <v>45.557407979573178</v>
      </c>
      <c r="AJ378">
        <f t="shared" si="35"/>
        <v>3.0614578162273181</v>
      </c>
    </row>
    <row r="379" spans="3:36">
      <c r="C379">
        <v>2005</v>
      </c>
      <c r="D379">
        <v>502</v>
      </c>
      <c r="E379">
        <v>3</v>
      </c>
      <c r="F379">
        <v>12</v>
      </c>
      <c r="G379" t="s">
        <v>17</v>
      </c>
      <c r="I379">
        <v>2781.2517806732199</v>
      </c>
      <c r="J379" t="s">
        <v>17</v>
      </c>
      <c r="K379">
        <v>2.0562999999999998</v>
      </c>
      <c r="W379">
        <v>2781.2517806732199</v>
      </c>
      <c r="Z379">
        <v>2005</v>
      </c>
      <c r="AA379">
        <v>502</v>
      </c>
      <c r="AB379">
        <v>3</v>
      </c>
      <c r="AC379">
        <v>12</v>
      </c>
      <c r="AD379" t="s">
        <v>17</v>
      </c>
      <c r="AE379" t="s">
        <v>17</v>
      </c>
      <c r="AF379">
        <f t="shared" si="34"/>
        <v>2781.2517806732199</v>
      </c>
      <c r="AG379" t="s">
        <v>17</v>
      </c>
      <c r="AH379">
        <v>2.3306183815002441</v>
      </c>
      <c r="AI379">
        <v>41.387675307637195</v>
      </c>
      <c r="AJ379">
        <f t="shared" si="35"/>
        <v>2.78125178067322</v>
      </c>
    </row>
    <row r="380" spans="3:36">
      <c r="C380">
        <v>2005</v>
      </c>
      <c r="D380">
        <v>502</v>
      </c>
      <c r="E380">
        <v>3</v>
      </c>
      <c r="F380">
        <v>13</v>
      </c>
      <c r="G380" t="s">
        <v>17</v>
      </c>
      <c r="I380">
        <v>3226.2968331965853</v>
      </c>
      <c r="J380" t="s">
        <v>17</v>
      </c>
      <c r="K380">
        <v>1.9452</v>
      </c>
      <c r="W380">
        <v>3226.2968331965853</v>
      </c>
      <c r="Z380">
        <v>2005</v>
      </c>
      <c r="AA380">
        <v>502</v>
      </c>
      <c r="AB380">
        <v>3</v>
      </c>
      <c r="AC380">
        <v>13</v>
      </c>
      <c r="AD380" t="s">
        <v>17</v>
      </c>
      <c r="AE380" t="s">
        <v>17</v>
      </c>
      <c r="AF380">
        <f t="shared" si="34"/>
        <v>3226.2968331965853</v>
      </c>
      <c r="AG380" t="s">
        <v>17</v>
      </c>
      <c r="AH380">
        <v>2.7785255908966064</v>
      </c>
      <c r="AI380">
        <v>48.010369541615852</v>
      </c>
      <c r="AJ380">
        <f t="shared" si="35"/>
        <v>3.2262968331965856</v>
      </c>
    </row>
    <row r="381" spans="3:36">
      <c r="C381">
        <v>2005</v>
      </c>
      <c r="D381">
        <v>502</v>
      </c>
      <c r="E381">
        <v>3</v>
      </c>
      <c r="F381">
        <v>14</v>
      </c>
      <c r="G381" t="s">
        <v>17</v>
      </c>
      <c r="I381">
        <v>2944.0722112527806</v>
      </c>
      <c r="J381" t="s">
        <v>17</v>
      </c>
      <c r="K381">
        <v>1.7052</v>
      </c>
      <c r="W381">
        <v>2944.0722112527806</v>
      </c>
      <c r="Z381">
        <v>2005</v>
      </c>
      <c r="AA381">
        <v>502</v>
      </c>
      <c r="AB381">
        <v>3</v>
      </c>
      <c r="AC381">
        <v>14</v>
      </c>
      <c r="AD381" t="s">
        <v>17</v>
      </c>
      <c r="AE381" t="s">
        <v>17</v>
      </c>
      <c r="AF381">
        <f t="shared" si="34"/>
        <v>2944.0722112527806</v>
      </c>
      <c r="AG381" t="s">
        <v>17</v>
      </c>
      <c r="AH381">
        <v>2.2488598823547363</v>
      </c>
      <c r="AI381">
        <v>43.810598381737805</v>
      </c>
      <c r="AJ381">
        <f t="shared" si="35"/>
        <v>2.9440722112527804</v>
      </c>
    </row>
    <row r="382" spans="3:36">
      <c r="C382">
        <v>2005</v>
      </c>
      <c r="D382">
        <v>502</v>
      </c>
      <c r="E382">
        <v>4</v>
      </c>
      <c r="F382">
        <v>1</v>
      </c>
      <c r="G382">
        <v>103</v>
      </c>
      <c r="H382">
        <v>0.5793855555555556</v>
      </c>
      <c r="I382">
        <v>1546.7921015088543</v>
      </c>
      <c r="J382">
        <v>5.6251024811218991E-3</v>
      </c>
      <c r="K382">
        <v>1.8323</v>
      </c>
      <c r="W382">
        <v>1546.7921015088543</v>
      </c>
      <c r="X382">
        <v>5.6251024811218991E-3</v>
      </c>
      <c r="Z382">
        <v>2005</v>
      </c>
      <c r="AA382">
        <v>502</v>
      </c>
      <c r="AB382">
        <v>4</v>
      </c>
      <c r="AC382">
        <v>1</v>
      </c>
      <c r="AD382">
        <v>103</v>
      </c>
      <c r="AE382">
        <v>0.5793855555555556</v>
      </c>
      <c r="AF382">
        <f t="shared" si="34"/>
        <v>1546.7921015088543</v>
      </c>
      <c r="AG382">
        <f t="shared" ref="AG382:AG388" si="40">AE382/AD382</f>
        <v>5.6251024811218991E-3</v>
      </c>
      <c r="AH382">
        <v>2.333669900894165</v>
      </c>
      <c r="AI382">
        <v>23.01773960578652</v>
      </c>
      <c r="AJ382">
        <f t="shared" si="35"/>
        <v>1.5467921015088544</v>
      </c>
    </row>
    <row r="383" spans="3:36">
      <c r="C383">
        <v>2005</v>
      </c>
      <c r="D383">
        <v>502</v>
      </c>
      <c r="E383">
        <v>4</v>
      </c>
      <c r="F383">
        <v>2</v>
      </c>
      <c r="G383">
        <v>103</v>
      </c>
      <c r="H383">
        <v>0.58345523809523814</v>
      </c>
      <c r="I383">
        <v>1608.7986464647838</v>
      </c>
      <c r="J383">
        <v>5.6646139620896907E-3</v>
      </c>
      <c r="K383">
        <v>1.8625</v>
      </c>
      <c r="W383">
        <v>1608.7986464647838</v>
      </c>
      <c r="X383">
        <v>5.6646139620896907E-3</v>
      </c>
      <c r="Z383">
        <v>2005</v>
      </c>
      <c r="AA383">
        <v>502</v>
      </c>
      <c r="AB383">
        <v>4</v>
      </c>
      <c r="AC383">
        <v>2</v>
      </c>
      <c r="AD383">
        <v>103</v>
      </c>
      <c r="AE383">
        <v>0.58345523809523814</v>
      </c>
      <c r="AF383">
        <f t="shared" si="34"/>
        <v>1608.7986464647838</v>
      </c>
      <c r="AG383">
        <f t="shared" si="40"/>
        <v>5.6646139620896907E-3</v>
      </c>
      <c r="AH383">
        <v>2.3578388690948486</v>
      </c>
      <c r="AI383">
        <v>23.940456048583091</v>
      </c>
      <c r="AJ383">
        <f t="shared" si="35"/>
        <v>1.6087986464647839</v>
      </c>
    </row>
    <row r="384" spans="3:36">
      <c r="C384">
        <v>2005</v>
      </c>
      <c r="D384">
        <v>502</v>
      </c>
      <c r="E384">
        <v>4</v>
      </c>
      <c r="F384">
        <v>3</v>
      </c>
      <c r="G384">
        <v>103</v>
      </c>
      <c r="H384">
        <v>0.67667838827838833</v>
      </c>
      <c r="I384">
        <v>2224.3745169810682</v>
      </c>
      <c r="J384">
        <v>6.5696930900814403E-3</v>
      </c>
      <c r="K384">
        <v>1.8488</v>
      </c>
      <c r="W384">
        <v>2224.3745169810682</v>
      </c>
      <c r="X384">
        <v>6.5696930900814403E-3</v>
      </c>
      <c r="Z384">
        <v>2005</v>
      </c>
      <c r="AA384">
        <v>502</v>
      </c>
      <c r="AB384">
        <v>4</v>
      </c>
      <c r="AC384">
        <v>3</v>
      </c>
      <c r="AD384">
        <v>103</v>
      </c>
      <c r="AE384">
        <v>0.67667838827838833</v>
      </c>
      <c r="AF384">
        <f t="shared" si="34"/>
        <v>2224.3745169810682</v>
      </c>
      <c r="AG384">
        <f t="shared" si="40"/>
        <v>6.5696930900814403E-3</v>
      </c>
      <c r="AH384">
        <v>2.0692782402038574</v>
      </c>
      <c r="AI384">
        <v>33.100811264599223</v>
      </c>
      <c r="AJ384">
        <f t="shared" si="35"/>
        <v>2.2243745169810683</v>
      </c>
    </row>
    <row r="385" spans="3:36">
      <c r="C385">
        <v>2005</v>
      </c>
      <c r="D385">
        <v>502</v>
      </c>
      <c r="E385">
        <v>4</v>
      </c>
      <c r="F385">
        <v>4</v>
      </c>
      <c r="G385">
        <v>103</v>
      </c>
      <c r="H385">
        <v>0.73199727564102546</v>
      </c>
      <c r="I385">
        <v>2119.928036060282</v>
      </c>
      <c r="J385">
        <v>7.1067696664177228E-3</v>
      </c>
      <c r="K385">
        <v>1.885</v>
      </c>
      <c r="W385">
        <v>2119.928036060282</v>
      </c>
      <c r="X385">
        <v>7.1067696664177228E-3</v>
      </c>
      <c r="Z385">
        <v>2005</v>
      </c>
      <c r="AA385">
        <v>502</v>
      </c>
      <c r="AB385">
        <v>4</v>
      </c>
      <c r="AC385">
        <v>4</v>
      </c>
      <c r="AD385">
        <v>103</v>
      </c>
      <c r="AE385">
        <v>0.73199727564102546</v>
      </c>
      <c r="AF385">
        <f t="shared" si="34"/>
        <v>2119.928036060282</v>
      </c>
      <c r="AG385">
        <f t="shared" si="40"/>
        <v>7.1067696664177228E-3</v>
      </c>
      <c r="AH385">
        <v>2.2752680778503418</v>
      </c>
      <c r="AI385">
        <v>31.546548155658957</v>
      </c>
      <c r="AJ385">
        <f t="shared" si="35"/>
        <v>2.1199280360602821</v>
      </c>
    </row>
    <row r="386" spans="3:36">
      <c r="C386">
        <v>2005</v>
      </c>
      <c r="D386">
        <v>502</v>
      </c>
      <c r="E386">
        <v>4</v>
      </c>
      <c r="F386">
        <v>5</v>
      </c>
      <c r="G386">
        <v>103</v>
      </c>
      <c r="H386">
        <v>0.77639111111111092</v>
      </c>
      <c r="I386">
        <v>3079.150866086753</v>
      </c>
      <c r="J386">
        <v>7.5377777777777761E-3</v>
      </c>
      <c r="K386">
        <v>1.8559000000000001</v>
      </c>
      <c r="W386">
        <v>3079.150866086753</v>
      </c>
      <c r="X386">
        <v>7.5377777777777761E-3</v>
      </c>
      <c r="Z386">
        <v>2005</v>
      </c>
      <c r="AA386">
        <v>502</v>
      </c>
      <c r="AB386">
        <v>4</v>
      </c>
      <c r="AC386">
        <v>5</v>
      </c>
      <c r="AD386">
        <v>103</v>
      </c>
      <c r="AE386">
        <v>0.77639111111111092</v>
      </c>
      <c r="AF386">
        <f t="shared" si="34"/>
        <v>3079.150866086753</v>
      </c>
      <c r="AG386">
        <f t="shared" si="40"/>
        <v>7.5377777777777761E-3</v>
      </c>
      <c r="AH386">
        <v>2.4578831195831299</v>
      </c>
      <c r="AI386">
        <v>45.820697412005252</v>
      </c>
      <c r="AJ386">
        <f t="shared" si="35"/>
        <v>3.0791508660867528</v>
      </c>
    </row>
    <row r="387" spans="3:36">
      <c r="C387">
        <v>2005</v>
      </c>
      <c r="D387">
        <v>502</v>
      </c>
      <c r="E387">
        <v>4</v>
      </c>
      <c r="F387">
        <v>6</v>
      </c>
      <c r="G387">
        <v>103</v>
      </c>
      <c r="H387">
        <v>0.79506428571428567</v>
      </c>
      <c r="I387">
        <v>2146.6834308941143</v>
      </c>
      <c r="J387">
        <v>7.7190707350901517E-3</v>
      </c>
      <c r="K387">
        <v>2.1259000000000001</v>
      </c>
      <c r="W387">
        <v>2146.6834308941143</v>
      </c>
      <c r="X387">
        <v>7.7190707350901517E-3</v>
      </c>
      <c r="Z387">
        <v>2005</v>
      </c>
      <c r="AA387">
        <v>502</v>
      </c>
      <c r="AB387">
        <v>4</v>
      </c>
      <c r="AC387">
        <v>6</v>
      </c>
      <c r="AD387">
        <v>103</v>
      </c>
      <c r="AE387">
        <v>0.79506428571428567</v>
      </c>
      <c r="AF387">
        <f t="shared" si="34"/>
        <v>2146.6834308941143</v>
      </c>
      <c r="AG387">
        <f t="shared" si="40"/>
        <v>7.7190707350901517E-3</v>
      </c>
      <c r="AH387">
        <v>2.503868579864502</v>
      </c>
      <c r="AI387">
        <v>31.944693912114797</v>
      </c>
      <c r="AJ387">
        <f t="shared" si="35"/>
        <v>2.1466834308941141</v>
      </c>
    </row>
    <row r="388" spans="3:36">
      <c r="C388">
        <v>2005</v>
      </c>
      <c r="D388">
        <v>502</v>
      </c>
      <c r="E388">
        <v>4</v>
      </c>
      <c r="F388">
        <v>7</v>
      </c>
      <c r="G388">
        <v>103</v>
      </c>
      <c r="H388">
        <v>0.77947168650793641</v>
      </c>
      <c r="I388">
        <v>2905.0197609177012</v>
      </c>
      <c r="J388">
        <v>7.5676862767760818E-3</v>
      </c>
      <c r="K388">
        <v>2.2103000000000002</v>
      </c>
      <c r="W388">
        <v>2905.0197609177012</v>
      </c>
      <c r="X388">
        <v>7.5676862767760818E-3</v>
      </c>
      <c r="Z388">
        <v>2005</v>
      </c>
      <c r="AA388">
        <v>502</v>
      </c>
      <c r="AB388">
        <v>4</v>
      </c>
      <c r="AC388">
        <v>7</v>
      </c>
      <c r="AD388">
        <v>103</v>
      </c>
      <c r="AE388">
        <v>0.77947168650793641</v>
      </c>
      <c r="AF388">
        <f t="shared" si="34"/>
        <v>2905.0197609177012</v>
      </c>
      <c r="AG388">
        <f t="shared" si="40"/>
        <v>7.5676862767760818E-3</v>
      </c>
      <c r="AH388">
        <v>2.7338714599609375</v>
      </c>
      <c r="AI388">
        <v>43.229460727941976</v>
      </c>
      <c r="AJ388">
        <f t="shared" si="35"/>
        <v>2.9050197609177011</v>
      </c>
    </row>
    <row r="389" spans="3:36">
      <c r="C389">
        <v>2005</v>
      </c>
      <c r="D389">
        <v>502</v>
      </c>
      <c r="E389">
        <v>4</v>
      </c>
      <c r="F389">
        <v>8</v>
      </c>
      <c r="G389" t="s">
        <v>17</v>
      </c>
      <c r="I389">
        <v>2787.8390783695613</v>
      </c>
      <c r="J389" t="s">
        <v>17</v>
      </c>
      <c r="K389">
        <v>1.8555999999999999</v>
      </c>
      <c r="W389">
        <v>2787.8390783695613</v>
      </c>
      <c r="Z389">
        <v>2005</v>
      </c>
      <c r="AA389">
        <v>502</v>
      </c>
      <c r="AB389">
        <v>4</v>
      </c>
      <c r="AC389">
        <v>8</v>
      </c>
      <c r="AD389" t="s">
        <v>17</v>
      </c>
      <c r="AE389" t="s">
        <v>17</v>
      </c>
      <c r="AF389">
        <f t="shared" ref="AF389:AF452" si="41">AJ389*1000</f>
        <v>2787.8390783695613</v>
      </c>
      <c r="AG389" t="s">
        <v>17</v>
      </c>
      <c r="AH389">
        <v>2.1092479228973389</v>
      </c>
      <c r="AI389">
        <v>41.485700570975609</v>
      </c>
      <c r="AJ389">
        <f t="shared" ref="AJ389:AJ452" si="42">AI389*60*1.12/1000</f>
        <v>2.7878390783695615</v>
      </c>
    </row>
    <row r="390" spans="3:36">
      <c r="C390">
        <v>2005</v>
      </c>
      <c r="D390">
        <v>502</v>
      </c>
      <c r="E390">
        <v>4</v>
      </c>
      <c r="F390">
        <v>9</v>
      </c>
      <c r="G390" t="s">
        <v>17</v>
      </c>
      <c r="I390">
        <v>2277.5803364948783</v>
      </c>
      <c r="J390" t="s">
        <v>17</v>
      </c>
      <c r="K390">
        <v>1.8847</v>
      </c>
      <c r="W390">
        <v>2277.5803364948783</v>
      </c>
      <c r="Z390">
        <v>2005</v>
      </c>
      <c r="AA390">
        <v>502</v>
      </c>
      <c r="AB390">
        <v>4</v>
      </c>
      <c r="AC390">
        <v>9</v>
      </c>
      <c r="AD390" t="s">
        <v>17</v>
      </c>
      <c r="AE390" t="s">
        <v>17</v>
      </c>
      <c r="AF390">
        <f t="shared" si="41"/>
        <v>2277.5803364948783</v>
      </c>
      <c r="AG390" t="s">
        <v>17</v>
      </c>
      <c r="AH390">
        <v>2.165064811706543</v>
      </c>
      <c r="AI390">
        <v>33.892564531173782</v>
      </c>
      <c r="AJ390">
        <f t="shared" si="42"/>
        <v>2.2775803364948781</v>
      </c>
    </row>
    <row r="391" spans="3:36">
      <c r="C391">
        <v>2005</v>
      </c>
      <c r="D391">
        <v>502</v>
      </c>
      <c r="E391">
        <v>4</v>
      </c>
      <c r="F391">
        <v>10</v>
      </c>
      <c r="G391" t="s">
        <v>17</v>
      </c>
      <c r="I391">
        <v>2456.2298755065372</v>
      </c>
      <c r="J391" t="s">
        <v>17</v>
      </c>
      <c r="K391">
        <v>1.8674999999999999</v>
      </c>
      <c r="W391">
        <v>2456.2298755065372</v>
      </c>
      <c r="Z391">
        <v>2005</v>
      </c>
      <c r="AA391">
        <v>502</v>
      </c>
      <c r="AB391">
        <v>4</v>
      </c>
      <c r="AC391">
        <v>10</v>
      </c>
      <c r="AD391" t="s">
        <v>17</v>
      </c>
      <c r="AE391" t="s">
        <v>17</v>
      </c>
      <c r="AF391">
        <f t="shared" si="41"/>
        <v>2456.2298755065372</v>
      </c>
      <c r="AG391" t="s">
        <v>17</v>
      </c>
      <c r="AH391">
        <v>2.3609397411346436</v>
      </c>
      <c r="AI391">
        <v>36.551039814085371</v>
      </c>
      <c r="AJ391">
        <f t="shared" si="42"/>
        <v>2.456229875506537</v>
      </c>
    </row>
    <row r="392" spans="3:36">
      <c r="C392">
        <v>2005</v>
      </c>
      <c r="D392">
        <v>502</v>
      </c>
      <c r="E392">
        <v>4</v>
      </c>
      <c r="F392">
        <v>11</v>
      </c>
      <c r="G392" t="s">
        <v>17</v>
      </c>
      <c r="I392">
        <v>2479.2619149910247</v>
      </c>
      <c r="J392" t="s">
        <v>17</v>
      </c>
      <c r="K392">
        <v>1.9048</v>
      </c>
      <c r="W392">
        <v>2479.2619149910247</v>
      </c>
      <c r="Z392">
        <v>2005</v>
      </c>
      <c r="AA392">
        <v>502</v>
      </c>
      <c r="AB392">
        <v>4</v>
      </c>
      <c r="AC392">
        <v>11</v>
      </c>
      <c r="AD392" t="s">
        <v>17</v>
      </c>
      <c r="AE392" t="s">
        <v>17</v>
      </c>
      <c r="AF392">
        <f t="shared" si="41"/>
        <v>2479.2619149910247</v>
      </c>
      <c r="AG392" t="s">
        <v>17</v>
      </c>
      <c r="AH392">
        <v>2.4855263233184814</v>
      </c>
      <c r="AI392">
        <v>36.893778496890249</v>
      </c>
      <c r="AJ392">
        <f t="shared" si="42"/>
        <v>2.4792619149910249</v>
      </c>
    </row>
    <row r="393" spans="3:36">
      <c r="C393">
        <v>2005</v>
      </c>
      <c r="D393">
        <v>502</v>
      </c>
      <c r="E393">
        <v>4</v>
      </c>
      <c r="F393">
        <v>12</v>
      </c>
      <c r="G393" t="s">
        <v>17</v>
      </c>
      <c r="I393">
        <v>2631.5197091522928</v>
      </c>
      <c r="J393" t="s">
        <v>17</v>
      </c>
      <c r="K393">
        <v>2.0945</v>
      </c>
      <c r="W393">
        <v>2631.5197091522928</v>
      </c>
      <c r="Z393">
        <v>2005</v>
      </c>
      <c r="AA393">
        <v>502</v>
      </c>
      <c r="AB393">
        <v>4</v>
      </c>
      <c r="AC393">
        <v>12</v>
      </c>
      <c r="AD393" t="s">
        <v>17</v>
      </c>
      <c r="AE393" t="s">
        <v>17</v>
      </c>
      <c r="AF393">
        <f t="shared" si="41"/>
        <v>2631.5197091522928</v>
      </c>
      <c r="AG393" t="s">
        <v>17</v>
      </c>
      <c r="AH393">
        <v>2.2422864437103271</v>
      </c>
      <c r="AI393">
        <v>39.159519481432923</v>
      </c>
      <c r="AJ393">
        <f t="shared" si="42"/>
        <v>2.6315197091522928</v>
      </c>
    </row>
    <row r="394" spans="3:36">
      <c r="C394">
        <v>2005</v>
      </c>
      <c r="D394">
        <v>502</v>
      </c>
      <c r="E394">
        <v>4</v>
      </c>
      <c r="F394">
        <v>13</v>
      </c>
      <c r="G394" t="s">
        <v>17</v>
      </c>
      <c r="I394">
        <v>2921.8674315036592</v>
      </c>
      <c r="J394" t="s">
        <v>17</v>
      </c>
      <c r="K394">
        <v>2.1772</v>
      </c>
      <c r="W394">
        <v>2921.8674315036592</v>
      </c>
      <c r="Z394">
        <v>2005</v>
      </c>
      <c r="AA394">
        <v>502</v>
      </c>
      <c r="AB394">
        <v>4</v>
      </c>
      <c r="AC394">
        <v>13</v>
      </c>
      <c r="AD394" t="s">
        <v>17</v>
      </c>
      <c r="AE394" t="s">
        <v>17</v>
      </c>
      <c r="AF394">
        <f t="shared" si="41"/>
        <v>2921.8674315036592</v>
      </c>
      <c r="AG394" t="s">
        <v>17</v>
      </c>
      <c r="AH394">
        <v>2.199934720993042</v>
      </c>
      <c r="AI394">
        <v>43.480170111661586</v>
      </c>
      <c r="AJ394">
        <f t="shared" si="42"/>
        <v>2.9218674315036592</v>
      </c>
    </row>
    <row r="395" spans="3:36">
      <c r="C395">
        <v>2005</v>
      </c>
      <c r="D395">
        <v>502</v>
      </c>
      <c r="E395">
        <v>4</v>
      </c>
      <c r="F395">
        <v>14</v>
      </c>
      <c r="G395" t="s">
        <v>17</v>
      </c>
      <c r="I395">
        <v>2000.6064871513174</v>
      </c>
      <c r="J395" t="s">
        <v>17</v>
      </c>
      <c r="K395">
        <v>2.0301999999999998</v>
      </c>
      <c r="W395">
        <v>2000.6064871513174</v>
      </c>
      <c r="Z395">
        <v>2005</v>
      </c>
      <c r="AA395">
        <v>502</v>
      </c>
      <c r="AB395">
        <v>4</v>
      </c>
      <c r="AC395">
        <v>14</v>
      </c>
      <c r="AD395" t="s">
        <v>17</v>
      </c>
      <c r="AE395" t="s">
        <v>17</v>
      </c>
      <c r="AF395">
        <f t="shared" si="41"/>
        <v>2000.6064871513174</v>
      </c>
      <c r="AG395" t="s">
        <v>17</v>
      </c>
      <c r="AH395">
        <v>2.7088062763214111</v>
      </c>
      <c r="AI395">
        <v>29.770929868323169</v>
      </c>
      <c r="AJ395">
        <f t="shared" si="42"/>
        <v>2.0006064871513174</v>
      </c>
    </row>
    <row r="396" spans="3:36">
      <c r="C396">
        <v>2006</v>
      </c>
      <c r="D396">
        <v>502</v>
      </c>
      <c r="E396">
        <v>1</v>
      </c>
      <c r="F396">
        <v>1</v>
      </c>
      <c r="G396">
        <v>98</v>
      </c>
      <c r="H396">
        <v>0.35686887254901961</v>
      </c>
      <c r="I396">
        <v>2561.8978575208662</v>
      </c>
      <c r="J396">
        <v>3.6415191076430574E-3</v>
      </c>
      <c r="K396">
        <v>1.8433999999999999</v>
      </c>
      <c r="W396">
        <v>2561.8978575208662</v>
      </c>
      <c r="X396">
        <v>3.6415191076430574E-3</v>
      </c>
      <c r="Z396">
        <v>2006</v>
      </c>
      <c r="AA396">
        <v>502</v>
      </c>
      <c r="AB396">
        <v>1</v>
      </c>
      <c r="AC396">
        <v>1</v>
      </c>
      <c r="AD396">
        <v>98</v>
      </c>
      <c r="AE396">
        <v>0.35686887254901961</v>
      </c>
      <c r="AF396">
        <f t="shared" si="41"/>
        <v>2561.8978575208662</v>
      </c>
      <c r="AG396">
        <f t="shared" ref="AG396:AG402" si="43">AE396/AD396</f>
        <v>3.6415191076430574E-3</v>
      </c>
      <c r="AH396">
        <v>1.6739999999999999</v>
      </c>
      <c r="AI396">
        <v>38.123480022631938</v>
      </c>
      <c r="AJ396">
        <f t="shared" si="42"/>
        <v>2.561897857520866</v>
      </c>
    </row>
    <row r="397" spans="3:36">
      <c r="C397">
        <v>2006</v>
      </c>
      <c r="D397">
        <v>502</v>
      </c>
      <c r="E397">
        <v>1</v>
      </c>
      <c r="F397">
        <v>2</v>
      </c>
      <c r="G397">
        <v>98</v>
      </c>
      <c r="H397">
        <v>0.47730718954248363</v>
      </c>
      <c r="I397">
        <v>2419.1271766304594</v>
      </c>
      <c r="J397">
        <v>4.8704815259437107E-3</v>
      </c>
      <c r="K397">
        <v>1.8937999999999999</v>
      </c>
      <c r="W397">
        <v>2419.1271766304594</v>
      </c>
      <c r="X397">
        <v>4.8704815259437107E-3</v>
      </c>
      <c r="Z397">
        <v>2006</v>
      </c>
      <c r="AA397">
        <v>502</v>
      </c>
      <c r="AB397">
        <v>1</v>
      </c>
      <c r="AC397">
        <v>2</v>
      </c>
      <c r="AD397">
        <v>98</v>
      </c>
      <c r="AE397">
        <v>0.47730718954248363</v>
      </c>
      <c r="AF397">
        <f t="shared" si="41"/>
        <v>2419.1271766304594</v>
      </c>
      <c r="AG397">
        <f t="shared" si="43"/>
        <v>4.8704815259437107E-3</v>
      </c>
      <c r="AH397">
        <v>1.8193999999999999</v>
      </c>
      <c r="AI397">
        <v>35.998916318905643</v>
      </c>
      <c r="AJ397">
        <f t="shared" si="42"/>
        <v>2.4191271766304596</v>
      </c>
    </row>
    <row r="398" spans="3:36">
      <c r="C398">
        <v>2006</v>
      </c>
      <c r="D398">
        <v>502</v>
      </c>
      <c r="E398">
        <v>1</v>
      </c>
      <c r="F398">
        <v>3</v>
      </c>
      <c r="G398">
        <v>98</v>
      </c>
      <c r="H398">
        <v>0.54310924369747893</v>
      </c>
      <c r="I398">
        <v>2284.7689723696508</v>
      </c>
      <c r="J398">
        <v>5.5419310581375399E-3</v>
      </c>
      <c r="K398">
        <v>1.8627</v>
      </c>
      <c r="W398">
        <v>2284.7689723696508</v>
      </c>
      <c r="X398">
        <v>5.5419310581375399E-3</v>
      </c>
      <c r="Z398">
        <v>2006</v>
      </c>
      <c r="AA398">
        <v>502</v>
      </c>
      <c r="AB398">
        <v>1</v>
      </c>
      <c r="AC398">
        <v>3</v>
      </c>
      <c r="AD398">
        <v>98</v>
      </c>
      <c r="AE398">
        <v>0.54310924369747893</v>
      </c>
      <c r="AF398">
        <f t="shared" si="41"/>
        <v>2284.7689723696508</v>
      </c>
      <c r="AG398">
        <f t="shared" si="43"/>
        <v>5.5419310581375399E-3</v>
      </c>
      <c r="AH398">
        <v>1.8665</v>
      </c>
      <c r="AI398">
        <v>33.999538279310279</v>
      </c>
      <c r="AJ398">
        <f t="shared" si="42"/>
        <v>2.2847689723696507</v>
      </c>
    </row>
    <row r="399" spans="3:36">
      <c r="C399">
        <v>2006</v>
      </c>
      <c r="D399">
        <v>502</v>
      </c>
      <c r="E399">
        <v>1</v>
      </c>
      <c r="F399">
        <v>4</v>
      </c>
      <c r="G399">
        <v>98</v>
      </c>
      <c r="H399">
        <v>0.53757638888888881</v>
      </c>
      <c r="I399" t="e">
        <v>#VALUE!</v>
      </c>
      <c r="J399">
        <v>5.4854733560090697E-3</v>
      </c>
      <c r="K399">
        <v>1.7441</v>
      </c>
      <c r="X399">
        <v>5.4854733560090697E-3</v>
      </c>
      <c r="Z399">
        <v>2006</v>
      </c>
      <c r="AA399">
        <v>502</v>
      </c>
      <c r="AB399">
        <v>1</v>
      </c>
      <c r="AC399">
        <v>4</v>
      </c>
      <c r="AD399">
        <v>98</v>
      </c>
      <c r="AE399">
        <v>0.53757638888888881</v>
      </c>
      <c r="AF399" t="e">
        <f t="shared" si="41"/>
        <v>#VALUE!</v>
      </c>
      <c r="AG399">
        <f t="shared" si="43"/>
        <v>5.4854733560090697E-3</v>
      </c>
      <c r="AH399">
        <v>1.7156</v>
      </c>
      <c r="AI399" s="129" t="s">
        <v>17</v>
      </c>
      <c r="AJ399" s="129" t="s">
        <v>337</v>
      </c>
    </row>
    <row r="400" spans="3:36">
      <c r="C400">
        <v>2006</v>
      </c>
      <c r="D400">
        <v>502</v>
      </c>
      <c r="E400">
        <v>1</v>
      </c>
      <c r="F400">
        <v>5</v>
      </c>
      <c r="G400">
        <v>98</v>
      </c>
      <c r="H400">
        <v>0.61938888888888899</v>
      </c>
      <c r="I400">
        <v>2792.9240188064482</v>
      </c>
      <c r="J400">
        <v>6.3202947845805001E-3</v>
      </c>
      <c r="K400">
        <v>1.8937999999999999</v>
      </c>
      <c r="W400">
        <v>2792.9240188064482</v>
      </c>
      <c r="X400">
        <v>6.3202947845805001E-3</v>
      </c>
      <c r="Z400">
        <v>2006</v>
      </c>
      <c r="AA400">
        <v>502</v>
      </c>
      <c r="AB400">
        <v>1</v>
      </c>
      <c r="AC400">
        <v>5</v>
      </c>
      <c r="AD400">
        <v>98</v>
      </c>
      <c r="AE400">
        <v>0.61938888888888899</v>
      </c>
      <c r="AF400">
        <f t="shared" si="41"/>
        <v>2792.9240188064482</v>
      </c>
      <c r="AG400">
        <f t="shared" si="43"/>
        <v>6.3202947845805001E-3</v>
      </c>
      <c r="AH400">
        <v>2.1297999999999999</v>
      </c>
      <c r="AI400">
        <v>41.561369327476903</v>
      </c>
      <c r="AJ400">
        <f t="shared" si="42"/>
        <v>2.7929240188064481</v>
      </c>
    </row>
    <row r="401" spans="3:36">
      <c r="C401">
        <v>2006</v>
      </c>
      <c r="D401">
        <v>502</v>
      </c>
      <c r="E401">
        <v>1</v>
      </c>
      <c r="F401">
        <v>6</v>
      </c>
      <c r="G401">
        <v>98</v>
      </c>
      <c r="H401">
        <v>0.4232777777777777</v>
      </c>
      <c r="I401">
        <v>3013.3163543597561</v>
      </c>
      <c r="J401">
        <v>4.3191609977324252E-3</v>
      </c>
      <c r="K401">
        <v>1.8328</v>
      </c>
      <c r="W401">
        <v>3013.3163543597561</v>
      </c>
      <c r="X401">
        <v>4.3191609977324252E-3</v>
      </c>
      <c r="Z401">
        <v>2006</v>
      </c>
      <c r="AA401">
        <v>502</v>
      </c>
      <c r="AB401">
        <v>1</v>
      </c>
      <c r="AC401">
        <v>6</v>
      </c>
      <c r="AD401">
        <v>98</v>
      </c>
      <c r="AE401">
        <v>0.4232777777777777</v>
      </c>
      <c r="AF401">
        <f t="shared" si="41"/>
        <v>3013.3163543597561</v>
      </c>
      <c r="AG401">
        <f t="shared" si="43"/>
        <v>4.3191609977324252E-3</v>
      </c>
      <c r="AH401">
        <v>2.1478999999999999</v>
      </c>
      <c r="AI401">
        <v>44.841017177972553</v>
      </c>
      <c r="AJ401">
        <f t="shared" si="42"/>
        <v>3.0133163543597563</v>
      </c>
    </row>
    <row r="402" spans="3:36">
      <c r="C402">
        <v>2006</v>
      </c>
      <c r="D402">
        <v>502</v>
      </c>
      <c r="E402">
        <v>1</v>
      </c>
      <c r="F402">
        <v>7</v>
      </c>
      <c r="G402">
        <v>98</v>
      </c>
      <c r="H402">
        <v>0.52594771241830074</v>
      </c>
      <c r="I402">
        <v>2549.8265642539618</v>
      </c>
      <c r="J402">
        <v>5.3668133920234768E-3</v>
      </c>
      <c r="K402">
        <v>2.0257999999999998</v>
      </c>
      <c r="W402">
        <v>2549.8265642539618</v>
      </c>
      <c r="X402">
        <v>5.3668133920234768E-3</v>
      </c>
      <c r="Z402">
        <v>2006</v>
      </c>
      <c r="AA402">
        <v>502</v>
      </c>
      <c r="AB402">
        <v>1</v>
      </c>
      <c r="AC402">
        <v>7</v>
      </c>
      <c r="AD402">
        <v>98</v>
      </c>
      <c r="AE402">
        <v>0.52594771241830074</v>
      </c>
      <c r="AF402">
        <f t="shared" si="41"/>
        <v>2549.8265642539618</v>
      </c>
      <c r="AG402">
        <f t="shared" si="43"/>
        <v>5.3668133920234768E-3</v>
      </c>
      <c r="AH402">
        <v>2.4542999999999999</v>
      </c>
      <c r="AI402">
        <v>37.943847682350615</v>
      </c>
      <c r="AJ402">
        <f t="shared" si="42"/>
        <v>2.5498265642539617</v>
      </c>
    </row>
    <row r="403" spans="3:36">
      <c r="C403">
        <v>2006</v>
      </c>
      <c r="D403">
        <v>502</v>
      </c>
      <c r="E403">
        <v>1</v>
      </c>
      <c r="F403">
        <v>8</v>
      </c>
      <c r="G403" t="s">
        <v>17</v>
      </c>
      <c r="I403">
        <v>3035.3763046699032</v>
      </c>
      <c r="J403" t="s">
        <v>17</v>
      </c>
      <c r="K403">
        <v>1.9137</v>
      </c>
      <c r="W403">
        <v>3035.3763046699032</v>
      </c>
      <c r="Z403">
        <v>2006</v>
      </c>
      <c r="AA403">
        <v>502</v>
      </c>
      <c r="AB403">
        <v>1</v>
      </c>
      <c r="AC403">
        <v>8</v>
      </c>
      <c r="AD403" t="s">
        <v>17</v>
      </c>
      <c r="AE403" t="s">
        <v>17</v>
      </c>
      <c r="AF403">
        <f t="shared" si="41"/>
        <v>3035.3763046699032</v>
      </c>
      <c r="AG403" t="s">
        <v>17</v>
      </c>
      <c r="AH403">
        <v>2.1903999999999999</v>
      </c>
      <c r="AI403">
        <v>45.16929024806403</v>
      </c>
      <c r="AJ403">
        <f t="shared" si="42"/>
        <v>3.0353763046699034</v>
      </c>
    </row>
    <row r="404" spans="3:36">
      <c r="C404">
        <v>2006</v>
      </c>
      <c r="D404">
        <v>502</v>
      </c>
      <c r="E404">
        <v>1</v>
      </c>
      <c r="F404">
        <v>9</v>
      </c>
      <c r="G404" t="s">
        <v>17</v>
      </c>
      <c r="I404">
        <v>2968.994985410488</v>
      </c>
      <c r="J404" t="s">
        <v>17</v>
      </c>
      <c r="K404">
        <v>1.9666999999999999</v>
      </c>
      <c r="W404">
        <v>2968.994985410488</v>
      </c>
      <c r="Z404">
        <v>2006</v>
      </c>
      <c r="AA404">
        <v>502</v>
      </c>
      <c r="AB404">
        <v>1</v>
      </c>
      <c r="AC404">
        <v>9</v>
      </c>
      <c r="AD404" t="s">
        <v>17</v>
      </c>
      <c r="AE404" t="s">
        <v>17</v>
      </c>
      <c r="AF404">
        <f t="shared" si="41"/>
        <v>2968.994985410488</v>
      </c>
      <c r="AG404" t="s">
        <v>17</v>
      </c>
      <c r="AH404">
        <v>1.9706999999999999</v>
      </c>
      <c r="AI404">
        <v>44.181472997179874</v>
      </c>
      <c r="AJ404">
        <f t="shared" si="42"/>
        <v>2.9689949854104878</v>
      </c>
    </row>
    <row r="405" spans="3:36">
      <c r="C405">
        <v>2006</v>
      </c>
      <c r="D405">
        <v>502</v>
      </c>
      <c r="E405">
        <v>1</v>
      </c>
      <c r="F405">
        <v>10</v>
      </c>
      <c r="G405" t="s">
        <v>17</v>
      </c>
      <c r="I405">
        <v>2798.0161517525848</v>
      </c>
      <c r="J405" t="s">
        <v>17</v>
      </c>
      <c r="K405">
        <v>1.8381000000000001</v>
      </c>
      <c r="W405">
        <v>2798.0161517525848</v>
      </c>
      <c r="Z405">
        <v>2006</v>
      </c>
      <c r="AA405">
        <v>502</v>
      </c>
      <c r="AB405">
        <v>1</v>
      </c>
      <c r="AC405">
        <v>10</v>
      </c>
      <c r="AD405" t="s">
        <v>17</v>
      </c>
      <c r="AE405" t="s">
        <v>17</v>
      </c>
      <c r="AF405">
        <f t="shared" si="41"/>
        <v>2798.0161517525848</v>
      </c>
      <c r="AG405" t="s">
        <v>17</v>
      </c>
      <c r="AH405">
        <v>1.7862</v>
      </c>
      <c r="AI405">
        <v>41.63714511536584</v>
      </c>
      <c r="AJ405">
        <f t="shared" si="42"/>
        <v>2.7980161517525848</v>
      </c>
    </row>
    <row r="406" spans="3:36">
      <c r="C406">
        <v>2006</v>
      </c>
      <c r="D406">
        <v>502</v>
      </c>
      <c r="E406">
        <v>1</v>
      </c>
      <c r="F406">
        <v>11</v>
      </c>
      <c r="G406" t="s">
        <v>17</v>
      </c>
      <c r="I406">
        <v>1222.3591857775609</v>
      </c>
      <c r="J406" t="s">
        <v>17</v>
      </c>
      <c r="K406">
        <v>1.8913</v>
      </c>
      <c r="W406">
        <v>1222.3591857775609</v>
      </c>
      <c r="Z406">
        <v>2006</v>
      </c>
      <c r="AA406">
        <v>502</v>
      </c>
      <c r="AB406">
        <v>1</v>
      </c>
      <c r="AC406">
        <v>11</v>
      </c>
      <c r="AD406" t="s">
        <v>17</v>
      </c>
      <c r="AE406" t="s">
        <v>17</v>
      </c>
      <c r="AF406">
        <f t="shared" si="41"/>
        <v>1222.3591857775609</v>
      </c>
      <c r="AG406" t="s">
        <v>17</v>
      </c>
      <c r="AH406">
        <v>2.5004</v>
      </c>
      <c r="AI406">
        <v>18.189868835975609</v>
      </c>
      <c r="AJ406">
        <f t="shared" si="42"/>
        <v>1.2223591857775609</v>
      </c>
    </row>
    <row r="407" spans="3:36">
      <c r="C407">
        <v>2006</v>
      </c>
      <c r="D407">
        <v>502</v>
      </c>
      <c r="E407">
        <v>1</v>
      </c>
      <c r="F407">
        <v>12</v>
      </c>
      <c r="G407" t="s">
        <v>17</v>
      </c>
      <c r="I407">
        <v>3010.9800679795612</v>
      </c>
      <c r="J407" t="s">
        <v>17</v>
      </c>
      <c r="K407">
        <v>1.9021999999999999</v>
      </c>
      <c r="W407">
        <v>3010.9800679795612</v>
      </c>
      <c r="Z407">
        <v>2006</v>
      </c>
      <c r="AA407">
        <v>502</v>
      </c>
      <c r="AB407">
        <v>1</v>
      </c>
      <c r="AC407">
        <v>12</v>
      </c>
      <c r="AD407" t="s">
        <v>17</v>
      </c>
      <c r="AE407" t="s">
        <v>17</v>
      </c>
      <c r="AF407">
        <f t="shared" si="41"/>
        <v>3010.9800679795612</v>
      </c>
      <c r="AG407" t="s">
        <v>17</v>
      </c>
      <c r="AH407">
        <v>2.1198000000000001</v>
      </c>
      <c r="AI407">
        <v>44.806251011600608</v>
      </c>
      <c r="AJ407">
        <f t="shared" si="42"/>
        <v>3.0109800679795611</v>
      </c>
    </row>
    <row r="408" spans="3:36">
      <c r="C408">
        <v>2006</v>
      </c>
      <c r="D408">
        <v>502</v>
      </c>
      <c r="E408">
        <v>1</v>
      </c>
      <c r="F408">
        <v>13</v>
      </c>
      <c r="G408" t="s">
        <v>17</v>
      </c>
      <c r="I408">
        <v>1270.1620375797074</v>
      </c>
      <c r="J408" t="s">
        <v>17</v>
      </c>
      <c r="K408">
        <v>1.9059999999999999</v>
      </c>
      <c r="W408">
        <v>1270.1620375797074</v>
      </c>
      <c r="Z408">
        <v>2006</v>
      </c>
      <c r="AA408">
        <v>502</v>
      </c>
      <c r="AB408">
        <v>1</v>
      </c>
      <c r="AC408">
        <v>13</v>
      </c>
      <c r="AD408" t="s">
        <v>17</v>
      </c>
      <c r="AE408" t="s">
        <v>17</v>
      </c>
      <c r="AF408">
        <f t="shared" si="41"/>
        <v>1270.1620375797074</v>
      </c>
      <c r="AG408" t="s">
        <v>17</v>
      </c>
      <c r="AH408">
        <v>3.0228000000000002</v>
      </c>
      <c r="AI408">
        <v>18.901220797317073</v>
      </c>
      <c r="AJ408">
        <f t="shared" si="42"/>
        <v>1.2701620375797074</v>
      </c>
    </row>
    <row r="409" spans="3:36">
      <c r="C409">
        <v>2006</v>
      </c>
      <c r="D409">
        <v>502</v>
      </c>
      <c r="E409">
        <v>1</v>
      </c>
      <c r="F409">
        <v>14</v>
      </c>
      <c r="G409" t="s">
        <v>17</v>
      </c>
      <c r="I409">
        <v>2327.2135621969755</v>
      </c>
      <c r="J409" t="s">
        <v>17</v>
      </c>
      <c r="K409">
        <v>1.8573999999999999</v>
      </c>
      <c r="W409">
        <v>2327.2135621969755</v>
      </c>
      <c r="Z409">
        <v>2006</v>
      </c>
      <c r="AA409">
        <v>502</v>
      </c>
      <c r="AB409">
        <v>1</v>
      </c>
      <c r="AC409">
        <v>14</v>
      </c>
      <c r="AD409" t="s">
        <v>17</v>
      </c>
      <c r="AE409" t="s">
        <v>17</v>
      </c>
      <c r="AF409">
        <f t="shared" si="41"/>
        <v>2327.2135621969755</v>
      </c>
      <c r="AG409" t="s">
        <v>17</v>
      </c>
      <c r="AH409">
        <v>1.9045000000000001</v>
      </c>
      <c r="AI409">
        <v>34.631154199359756</v>
      </c>
      <c r="AJ409">
        <f t="shared" si="42"/>
        <v>2.3272135621969756</v>
      </c>
    </row>
    <row r="410" spans="3:36">
      <c r="C410">
        <v>2006</v>
      </c>
      <c r="D410">
        <v>502</v>
      </c>
      <c r="E410">
        <v>2</v>
      </c>
      <c r="F410">
        <v>1</v>
      </c>
      <c r="G410">
        <v>98</v>
      </c>
      <c r="H410">
        <v>0.61306349206349198</v>
      </c>
      <c r="I410">
        <v>2498.6548354119136</v>
      </c>
      <c r="J410">
        <v>6.2557499190152238E-3</v>
      </c>
      <c r="K410">
        <v>1.9419</v>
      </c>
      <c r="W410">
        <v>2498.6548354119136</v>
      </c>
      <c r="X410">
        <v>6.2557499190152238E-3</v>
      </c>
      <c r="Z410">
        <v>2006</v>
      </c>
      <c r="AA410">
        <v>502</v>
      </c>
      <c r="AB410">
        <v>2</v>
      </c>
      <c r="AC410">
        <v>1</v>
      </c>
      <c r="AD410">
        <v>98</v>
      </c>
      <c r="AE410">
        <v>0.61306349206349198</v>
      </c>
      <c r="AF410">
        <f t="shared" si="41"/>
        <v>2498.6548354119136</v>
      </c>
      <c r="AG410">
        <f t="shared" ref="AG410:AG416" si="44">AE410/AD410</f>
        <v>6.2557499190152238E-3</v>
      </c>
      <c r="AH410">
        <v>1.6013999999999999</v>
      </c>
      <c r="AI410">
        <v>37.182363622201095</v>
      </c>
      <c r="AJ410">
        <f t="shared" si="42"/>
        <v>2.4986548354119136</v>
      </c>
    </row>
    <row r="411" spans="3:36">
      <c r="C411">
        <v>2006</v>
      </c>
      <c r="D411">
        <v>502</v>
      </c>
      <c r="E411">
        <v>2</v>
      </c>
      <c r="F411">
        <v>2</v>
      </c>
      <c r="G411">
        <v>98</v>
      </c>
      <c r="H411">
        <v>0.48486764705882351</v>
      </c>
      <c r="I411">
        <v>2212.961838333486</v>
      </c>
      <c r="J411">
        <v>4.9476290516206481E-3</v>
      </c>
      <c r="K411">
        <v>1.9488000000000001</v>
      </c>
      <c r="W411">
        <v>2212.961838333486</v>
      </c>
      <c r="X411">
        <v>4.9476290516206481E-3</v>
      </c>
      <c r="Z411">
        <v>2006</v>
      </c>
      <c r="AA411">
        <v>502</v>
      </c>
      <c r="AB411">
        <v>2</v>
      </c>
      <c r="AC411">
        <v>2</v>
      </c>
      <c r="AD411">
        <v>98</v>
      </c>
      <c r="AE411">
        <v>0.48486764705882351</v>
      </c>
      <c r="AF411">
        <f t="shared" si="41"/>
        <v>2212.961838333486</v>
      </c>
      <c r="AG411">
        <f t="shared" si="44"/>
        <v>4.9476290516206481E-3</v>
      </c>
      <c r="AH411">
        <v>1.5684</v>
      </c>
      <c r="AI411">
        <v>32.930979737105439</v>
      </c>
      <c r="AJ411">
        <f t="shared" si="42"/>
        <v>2.2129618383334861</v>
      </c>
    </row>
    <row r="412" spans="3:36">
      <c r="C412">
        <v>2006</v>
      </c>
      <c r="D412">
        <v>502</v>
      </c>
      <c r="E412">
        <v>2</v>
      </c>
      <c r="F412">
        <v>3</v>
      </c>
      <c r="G412">
        <v>98</v>
      </c>
      <c r="H412">
        <v>0.66612637362637361</v>
      </c>
      <c r="I412">
        <v>2779.9266309612976</v>
      </c>
      <c r="J412">
        <v>6.7972078941466695E-3</v>
      </c>
      <c r="K412">
        <v>1.7946</v>
      </c>
      <c r="W412">
        <v>2779.9266309612976</v>
      </c>
      <c r="X412">
        <v>6.7972078941466695E-3</v>
      </c>
      <c r="Z412">
        <v>2006</v>
      </c>
      <c r="AA412">
        <v>502</v>
      </c>
      <c r="AB412">
        <v>2</v>
      </c>
      <c r="AC412">
        <v>3</v>
      </c>
      <c r="AD412">
        <v>98</v>
      </c>
      <c r="AE412">
        <v>0.66612637362637361</v>
      </c>
      <c r="AF412">
        <f t="shared" si="41"/>
        <v>2779.9266309612976</v>
      </c>
      <c r="AG412">
        <f t="shared" si="44"/>
        <v>6.7972078941466695E-3</v>
      </c>
      <c r="AH412">
        <v>1.7565</v>
      </c>
      <c r="AI412">
        <v>41.367955817876449</v>
      </c>
      <c r="AJ412">
        <f t="shared" si="42"/>
        <v>2.7799266309612976</v>
      </c>
    </row>
    <row r="413" spans="3:36">
      <c r="C413">
        <v>2006</v>
      </c>
      <c r="D413">
        <v>502</v>
      </c>
      <c r="E413">
        <v>2</v>
      </c>
      <c r="F413">
        <v>4</v>
      </c>
      <c r="G413">
        <v>98</v>
      </c>
      <c r="H413">
        <v>0.6956924019607843</v>
      </c>
      <c r="I413">
        <v>3230.8366478429971</v>
      </c>
      <c r="J413">
        <v>7.0989020608243298E-3</v>
      </c>
      <c r="K413">
        <v>1.8934</v>
      </c>
      <c r="W413">
        <v>3230.8366478429971</v>
      </c>
      <c r="X413">
        <v>7.0989020608243298E-3</v>
      </c>
      <c r="Z413">
        <v>2006</v>
      </c>
      <c r="AA413">
        <v>502</v>
      </c>
      <c r="AB413">
        <v>2</v>
      </c>
      <c r="AC413">
        <v>4</v>
      </c>
      <c r="AD413">
        <v>98</v>
      </c>
      <c r="AE413">
        <v>0.6956924019607843</v>
      </c>
      <c r="AF413">
        <f t="shared" si="41"/>
        <v>3230.8366478429971</v>
      </c>
      <c r="AG413">
        <f t="shared" si="44"/>
        <v>7.0989020608243298E-3</v>
      </c>
      <c r="AH413">
        <v>1.8466</v>
      </c>
      <c r="AI413">
        <v>48.077926307187454</v>
      </c>
      <c r="AJ413">
        <f t="shared" si="42"/>
        <v>3.2308366478429971</v>
      </c>
    </row>
    <row r="414" spans="3:36">
      <c r="C414">
        <v>2006</v>
      </c>
      <c r="D414">
        <v>502</v>
      </c>
      <c r="E414">
        <v>2</v>
      </c>
      <c r="F414">
        <v>5</v>
      </c>
      <c r="G414">
        <v>98</v>
      </c>
      <c r="H414">
        <v>0.42265756302521007</v>
      </c>
      <c r="I414">
        <v>2583.2567930744126</v>
      </c>
      <c r="J414">
        <v>4.3128322757674496E-3</v>
      </c>
      <c r="K414">
        <v>1.5818000000000001</v>
      </c>
      <c r="W414">
        <v>2583.2567930744126</v>
      </c>
      <c r="X414">
        <v>4.3128322757674496E-3</v>
      </c>
      <c r="Z414">
        <v>2006</v>
      </c>
      <c r="AA414">
        <v>502</v>
      </c>
      <c r="AB414">
        <v>2</v>
      </c>
      <c r="AC414">
        <v>5</v>
      </c>
      <c r="AD414">
        <v>98</v>
      </c>
      <c r="AE414">
        <v>0.42265756302521007</v>
      </c>
      <c r="AF414">
        <f t="shared" si="41"/>
        <v>2583.2567930744126</v>
      </c>
      <c r="AG414">
        <f t="shared" si="44"/>
        <v>4.3128322757674496E-3</v>
      </c>
      <c r="AH414">
        <v>1.8931</v>
      </c>
      <c r="AI414">
        <v>38.441321325512085</v>
      </c>
      <c r="AJ414">
        <f t="shared" si="42"/>
        <v>2.5832567930744128</v>
      </c>
    </row>
    <row r="415" spans="3:36">
      <c r="C415">
        <v>2006</v>
      </c>
      <c r="D415">
        <v>502</v>
      </c>
      <c r="E415">
        <v>2</v>
      </c>
      <c r="F415">
        <v>6</v>
      </c>
      <c r="G415">
        <v>98</v>
      </c>
      <c r="H415">
        <v>0.50213598901098899</v>
      </c>
      <c r="I415">
        <v>2468.4685025984008</v>
      </c>
      <c r="J415">
        <v>5.1238366225611126E-3</v>
      </c>
      <c r="K415">
        <v>1.8637999999999999</v>
      </c>
      <c r="W415">
        <v>2468.4685025984008</v>
      </c>
      <c r="X415">
        <v>5.1238366225611126E-3</v>
      </c>
      <c r="Z415">
        <v>2006</v>
      </c>
      <c r="AA415">
        <v>502</v>
      </c>
      <c r="AB415">
        <v>2</v>
      </c>
      <c r="AC415">
        <v>6</v>
      </c>
      <c r="AD415">
        <v>98</v>
      </c>
      <c r="AE415">
        <v>0.50213598901098899</v>
      </c>
      <c r="AF415">
        <f t="shared" si="41"/>
        <v>2468.4685025984008</v>
      </c>
      <c r="AG415">
        <f t="shared" si="44"/>
        <v>5.1238366225611126E-3</v>
      </c>
      <c r="AH415">
        <v>2.3666999999999998</v>
      </c>
      <c r="AI415">
        <v>36.733162241047623</v>
      </c>
      <c r="AJ415">
        <f t="shared" si="42"/>
        <v>2.4684685025984008</v>
      </c>
    </row>
    <row r="416" spans="3:36">
      <c r="C416">
        <v>2006</v>
      </c>
      <c r="D416">
        <v>502</v>
      </c>
      <c r="E416">
        <v>2</v>
      </c>
      <c r="F416">
        <v>7</v>
      </c>
      <c r="G416">
        <v>98</v>
      </c>
      <c r="H416">
        <v>0.54096825396825399</v>
      </c>
      <c r="I416">
        <v>2813.9392379993983</v>
      </c>
      <c r="J416">
        <v>5.5200842241658566E-3</v>
      </c>
      <c r="K416">
        <v>2.3121999999999998</v>
      </c>
      <c r="W416">
        <v>2813.9392379993983</v>
      </c>
      <c r="X416">
        <v>5.5200842241658566E-3</v>
      </c>
      <c r="Z416">
        <v>2006</v>
      </c>
      <c r="AA416">
        <v>502</v>
      </c>
      <c r="AB416">
        <v>2</v>
      </c>
      <c r="AC416">
        <v>7</v>
      </c>
      <c r="AD416">
        <v>98</v>
      </c>
      <c r="AE416">
        <v>0.54096825396825399</v>
      </c>
      <c r="AF416">
        <f t="shared" si="41"/>
        <v>2813.9392379993983</v>
      </c>
      <c r="AG416">
        <f t="shared" si="44"/>
        <v>5.5200842241658566E-3</v>
      </c>
      <c r="AH416">
        <v>2.5872000000000002</v>
      </c>
      <c r="AI416">
        <v>41.874095803562469</v>
      </c>
      <c r="AJ416">
        <f t="shared" si="42"/>
        <v>2.8139392379993984</v>
      </c>
    </row>
    <row r="417" spans="3:36">
      <c r="C417">
        <v>2006</v>
      </c>
      <c r="D417">
        <v>502</v>
      </c>
      <c r="E417">
        <v>2</v>
      </c>
      <c r="F417">
        <v>8</v>
      </c>
      <c r="G417" t="s">
        <v>17</v>
      </c>
      <c r="I417">
        <v>3305.4931784997079</v>
      </c>
      <c r="J417" t="s">
        <v>17</v>
      </c>
      <c r="K417">
        <v>1.8298000000000001</v>
      </c>
      <c r="W417">
        <v>3305.4931784997079</v>
      </c>
      <c r="Z417">
        <v>2006</v>
      </c>
      <c r="AA417">
        <v>502</v>
      </c>
      <c r="AB417">
        <v>2</v>
      </c>
      <c r="AC417">
        <v>8</v>
      </c>
      <c r="AD417" t="s">
        <v>17</v>
      </c>
      <c r="AE417" t="s">
        <v>17</v>
      </c>
      <c r="AF417">
        <f t="shared" si="41"/>
        <v>3305.4931784997079</v>
      </c>
      <c r="AG417" t="s">
        <v>17</v>
      </c>
      <c r="AH417">
        <v>1.9334</v>
      </c>
      <c r="AI417">
        <v>49.188886584817077</v>
      </c>
      <c r="AJ417">
        <f t="shared" si="42"/>
        <v>3.3054931784997081</v>
      </c>
    </row>
    <row r="418" spans="3:36">
      <c r="C418">
        <v>2006</v>
      </c>
      <c r="D418">
        <v>502</v>
      </c>
      <c r="E418">
        <v>2</v>
      </c>
      <c r="F418">
        <v>9</v>
      </c>
      <c r="G418" t="s">
        <v>17</v>
      </c>
      <c r="I418">
        <v>2871.0089192400005</v>
      </c>
      <c r="J418" t="s">
        <v>17</v>
      </c>
      <c r="K418">
        <v>1.7982</v>
      </c>
      <c r="W418">
        <v>2871.0089192400005</v>
      </c>
      <c r="Z418">
        <v>2006</v>
      </c>
      <c r="AA418">
        <v>502</v>
      </c>
      <c r="AB418">
        <v>2</v>
      </c>
      <c r="AC418">
        <v>9</v>
      </c>
      <c r="AD418" t="s">
        <v>17</v>
      </c>
      <c r="AE418" t="s">
        <v>17</v>
      </c>
      <c r="AF418">
        <f t="shared" si="41"/>
        <v>2871.0089192400005</v>
      </c>
      <c r="AG418" t="s">
        <v>17</v>
      </c>
      <c r="AH418">
        <v>1.8033999999999999</v>
      </c>
      <c r="AI418">
        <v>42.7233470125</v>
      </c>
      <c r="AJ418">
        <f t="shared" si="42"/>
        <v>2.8710089192400003</v>
      </c>
    </row>
    <row r="419" spans="3:36">
      <c r="C419">
        <v>2006</v>
      </c>
      <c r="D419">
        <v>502</v>
      </c>
      <c r="E419">
        <v>2</v>
      </c>
      <c r="F419">
        <v>10</v>
      </c>
      <c r="G419" t="s">
        <v>17</v>
      </c>
      <c r="I419">
        <v>2503.971673400195</v>
      </c>
      <c r="J419" t="s">
        <v>17</v>
      </c>
      <c r="K419">
        <v>1.8937999999999999</v>
      </c>
      <c r="W419">
        <v>2503.971673400195</v>
      </c>
      <c r="Z419">
        <v>2006</v>
      </c>
      <c r="AA419">
        <v>502</v>
      </c>
      <c r="AB419">
        <v>2</v>
      </c>
      <c r="AC419">
        <v>10</v>
      </c>
      <c r="AD419" t="s">
        <v>17</v>
      </c>
      <c r="AE419" t="s">
        <v>17</v>
      </c>
      <c r="AF419">
        <f t="shared" si="41"/>
        <v>2503.971673400195</v>
      </c>
      <c r="AG419" t="s">
        <v>17</v>
      </c>
      <c r="AH419">
        <v>1.833</v>
      </c>
      <c r="AI419">
        <v>37.26148323512195</v>
      </c>
      <c r="AJ419">
        <f t="shared" si="42"/>
        <v>2.5039716734001951</v>
      </c>
    </row>
    <row r="420" spans="3:36">
      <c r="C420">
        <v>2006</v>
      </c>
      <c r="D420">
        <v>502</v>
      </c>
      <c r="E420">
        <v>2</v>
      </c>
      <c r="F420">
        <v>11</v>
      </c>
      <c r="G420" t="s">
        <v>17</v>
      </c>
      <c r="I420">
        <v>2400.735487356586</v>
      </c>
      <c r="J420" t="s">
        <v>17</v>
      </c>
      <c r="K420">
        <v>1.9945999999999999</v>
      </c>
      <c r="W420">
        <v>2400.735487356586</v>
      </c>
      <c r="Z420">
        <v>2006</v>
      </c>
      <c r="AA420">
        <v>502</v>
      </c>
      <c r="AB420">
        <v>2</v>
      </c>
      <c r="AC420">
        <v>11</v>
      </c>
      <c r="AD420" t="s">
        <v>17</v>
      </c>
      <c r="AE420" t="s">
        <v>17</v>
      </c>
      <c r="AF420">
        <f t="shared" si="41"/>
        <v>2400.735487356586</v>
      </c>
      <c r="AG420" t="s">
        <v>17</v>
      </c>
      <c r="AH420">
        <v>2.42</v>
      </c>
      <c r="AI420">
        <v>35.725230466615855</v>
      </c>
      <c r="AJ420">
        <f t="shared" si="42"/>
        <v>2.4007354873565858</v>
      </c>
    </row>
    <row r="421" spans="3:36">
      <c r="C421">
        <v>2006</v>
      </c>
      <c r="D421">
        <v>502</v>
      </c>
      <c r="E421">
        <v>2</v>
      </c>
      <c r="F421">
        <v>12</v>
      </c>
      <c r="G421" t="s">
        <v>17</v>
      </c>
      <c r="I421">
        <v>2925.6748603258538</v>
      </c>
      <c r="J421" t="s">
        <v>17</v>
      </c>
      <c r="K421">
        <v>1.887</v>
      </c>
      <c r="W421">
        <v>2925.6748603258538</v>
      </c>
      <c r="Z421">
        <v>2006</v>
      </c>
      <c r="AA421">
        <v>502</v>
      </c>
      <c r="AB421">
        <v>2</v>
      </c>
      <c r="AC421">
        <v>12</v>
      </c>
      <c r="AD421" t="s">
        <v>17</v>
      </c>
      <c r="AE421" t="s">
        <v>17</v>
      </c>
      <c r="AF421">
        <f t="shared" si="41"/>
        <v>2925.6748603258538</v>
      </c>
      <c r="AG421" t="s">
        <v>17</v>
      </c>
      <c r="AH421">
        <v>2.0891999999999999</v>
      </c>
      <c r="AI421">
        <v>43.536828278658533</v>
      </c>
      <c r="AJ421">
        <f t="shared" si="42"/>
        <v>2.925674860325854</v>
      </c>
    </row>
    <row r="422" spans="3:36">
      <c r="C422">
        <v>2006</v>
      </c>
      <c r="D422">
        <v>502</v>
      </c>
      <c r="E422">
        <v>2</v>
      </c>
      <c r="F422">
        <v>13</v>
      </c>
      <c r="G422" t="s">
        <v>17</v>
      </c>
      <c r="I422">
        <v>2528.2027478174637</v>
      </c>
      <c r="J422" t="s">
        <v>17</v>
      </c>
      <c r="K422">
        <v>2.0606</v>
      </c>
      <c r="W422">
        <v>2528.2027478174637</v>
      </c>
      <c r="Z422">
        <v>2006</v>
      </c>
      <c r="AA422">
        <v>502</v>
      </c>
      <c r="AB422">
        <v>2</v>
      </c>
      <c r="AC422">
        <v>13</v>
      </c>
      <c r="AD422" t="s">
        <v>17</v>
      </c>
      <c r="AE422" t="s">
        <v>17</v>
      </c>
      <c r="AF422">
        <f t="shared" si="41"/>
        <v>2528.2027478174637</v>
      </c>
      <c r="AG422" t="s">
        <v>17</v>
      </c>
      <c r="AH422">
        <v>2.6421000000000001</v>
      </c>
      <c r="AI422">
        <v>37.622064699664634</v>
      </c>
      <c r="AJ422">
        <f t="shared" si="42"/>
        <v>2.5282027478174638</v>
      </c>
    </row>
    <row r="423" spans="3:36">
      <c r="C423">
        <v>2006</v>
      </c>
      <c r="D423">
        <v>502</v>
      </c>
      <c r="E423">
        <v>2</v>
      </c>
      <c r="F423">
        <v>14</v>
      </c>
      <c r="G423" t="s">
        <v>17</v>
      </c>
      <c r="I423">
        <v>2317.7876448556103</v>
      </c>
      <c r="J423" t="s">
        <v>17</v>
      </c>
      <c r="K423">
        <v>2.1655000000000002</v>
      </c>
      <c r="W423">
        <v>2317.7876448556103</v>
      </c>
      <c r="Z423">
        <v>2006</v>
      </c>
      <c r="AA423">
        <v>502</v>
      </c>
      <c r="AB423">
        <v>2</v>
      </c>
      <c r="AC423">
        <v>14</v>
      </c>
      <c r="AD423" t="s">
        <v>17</v>
      </c>
      <c r="AE423" t="s">
        <v>17</v>
      </c>
      <c r="AF423">
        <f t="shared" si="41"/>
        <v>2317.7876448556103</v>
      </c>
      <c r="AG423" t="s">
        <v>17</v>
      </c>
      <c r="AH423">
        <v>2.0448</v>
      </c>
      <c r="AI423">
        <v>34.490887572256106</v>
      </c>
      <c r="AJ423">
        <f t="shared" si="42"/>
        <v>2.3177876448556103</v>
      </c>
    </row>
    <row r="424" spans="3:36">
      <c r="C424">
        <v>2006</v>
      </c>
      <c r="D424">
        <v>502</v>
      </c>
      <c r="E424">
        <v>3</v>
      </c>
      <c r="F424">
        <v>1</v>
      </c>
      <c r="G424">
        <v>98</v>
      </c>
      <c r="H424">
        <v>0.48328869047619044</v>
      </c>
      <c r="I424">
        <v>2962.7858857601877</v>
      </c>
      <c r="J424">
        <v>4.9315172497570456E-3</v>
      </c>
      <c r="K424">
        <v>2.1734</v>
      </c>
      <c r="W424">
        <v>2962.7858857601877</v>
      </c>
      <c r="X424">
        <v>4.9315172497570456E-3</v>
      </c>
      <c r="Z424">
        <v>2006</v>
      </c>
      <c r="AA424">
        <v>502</v>
      </c>
      <c r="AB424">
        <v>3</v>
      </c>
      <c r="AC424">
        <v>1</v>
      </c>
      <c r="AD424">
        <v>98</v>
      </c>
      <c r="AE424">
        <v>0.48328869047619044</v>
      </c>
      <c r="AF424">
        <f t="shared" si="41"/>
        <v>2962.7858857601877</v>
      </c>
      <c r="AG424">
        <f t="shared" ref="AG424:AG430" si="45">AE424/AD424</f>
        <v>4.9315172497570456E-3</v>
      </c>
      <c r="AH424">
        <v>1.5974999999999999</v>
      </c>
      <c r="AI424">
        <v>44.089075680955169</v>
      </c>
      <c r="AJ424">
        <f t="shared" si="42"/>
        <v>2.9627858857601876</v>
      </c>
    </row>
    <row r="425" spans="3:36">
      <c r="C425">
        <v>2006</v>
      </c>
      <c r="D425">
        <v>502</v>
      </c>
      <c r="E425">
        <v>3</v>
      </c>
      <c r="F425">
        <v>2</v>
      </c>
      <c r="G425">
        <v>98</v>
      </c>
      <c r="H425">
        <v>0.44398412698412693</v>
      </c>
      <c r="I425">
        <v>2160.4899658985692</v>
      </c>
      <c r="J425">
        <v>4.5304502753482339E-3</v>
      </c>
      <c r="K425">
        <v>2.1232000000000002</v>
      </c>
      <c r="W425">
        <v>2160.4899658985692</v>
      </c>
      <c r="X425">
        <v>4.5304502753482339E-3</v>
      </c>
      <c r="Z425">
        <v>2006</v>
      </c>
      <c r="AA425">
        <v>502</v>
      </c>
      <c r="AB425">
        <v>3</v>
      </c>
      <c r="AC425">
        <v>2</v>
      </c>
      <c r="AD425">
        <v>98</v>
      </c>
      <c r="AE425">
        <v>0.44398412698412693</v>
      </c>
      <c r="AF425">
        <f t="shared" si="41"/>
        <v>2160.4899658985692</v>
      </c>
      <c r="AG425">
        <f t="shared" si="45"/>
        <v>4.5304502753482339E-3</v>
      </c>
      <c r="AH425">
        <v>1.6651</v>
      </c>
      <c r="AI425">
        <v>32.150148302062036</v>
      </c>
      <c r="AJ425">
        <f t="shared" si="42"/>
        <v>2.1604899658985692</v>
      </c>
    </row>
    <row r="426" spans="3:36">
      <c r="C426">
        <v>2006</v>
      </c>
      <c r="D426">
        <v>502</v>
      </c>
      <c r="E426">
        <v>3</v>
      </c>
      <c r="F426">
        <v>3</v>
      </c>
      <c r="G426">
        <v>98</v>
      </c>
      <c r="H426">
        <v>0.68698511904761894</v>
      </c>
      <c r="I426">
        <v>2279.8698469001388</v>
      </c>
      <c r="J426">
        <v>7.0100522351797855E-3</v>
      </c>
      <c r="K426">
        <v>1.9360999999999999</v>
      </c>
      <c r="W426">
        <v>2279.8698469001388</v>
      </c>
      <c r="X426">
        <v>7.0100522351797855E-3</v>
      </c>
      <c r="Z426">
        <v>2006</v>
      </c>
      <c r="AA426">
        <v>502</v>
      </c>
      <c r="AB426">
        <v>3</v>
      </c>
      <c r="AC426">
        <v>3</v>
      </c>
      <c r="AD426">
        <v>98</v>
      </c>
      <c r="AE426">
        <v>0.68698511904761894</v>
      </c>
      <c r="AF426">
        <f t="shared" si="41"/>
        <v>2279.8698469001388</v>
      </c>
      <c r="AG426">
        <f t="shared" si="45"/>
        <v>7.0100522351797855E-3</v>
      </c>
      <c r="AH426">
        <v>1.8037000000000001</v>
      </c>
      <c r="AI426">
        <v>33.926634626490156</v>
      </c>
      <c r="AJ426">
        <f t="shared" si="42"/>
        <v>2.2798698469001386</v>
      </c>
    </row>
    <row r="427" spans="3:36">
      <c r="C427">
        <v>2006</v>
      </c>
      <c r="D427">
        <v>502</v>
      </c>
      <c r="E427">
        <v>3</v>
      </c>
      <c r="F427">
        <v>4</v>
      </c>
      <c r="G427">
        <v>98</v>
      </c>
      <c r="H427">
        <v>0.5972777777777778</v>
      </c>
      <c r="I427">
        <v>2785.8118323123449</v>
      </c>
      <c r="J427">
        <v>6.0946712018140588E-3</v>
      </c>
      <c r="K427">
        <v>1.9407000000000001</v>
      </c>
      <c r="W427">
        <v>2785.8118323123449</v>
      </c>
      <c r="X427">
        <v>6.0946712018140588E-3</v>
      </c>
      <c r="Z427">
        <v>2006</v>
      </c>
      <c r="AA427">
        <v>502</v>
      </c>
      <c r="AB427">
        <v>3</v>
      </c>
      <c r="AC427">
        <v>4</v>
      </c>
      <c r="AD427">
        <v>98</v>
      </c>
      <c r="AE427">
        <v>0.5972777777777778</v>
      </c>
      <c r="AF427">
        <f t="shared" si="41"/>
        <v>2785.8118323123449</v>
      </c>
      <c r="AG427">
        <f t="shared" si="45"/>
        <v>6.0946712018140588E-3</v>
      </c>
      <c r="AH427">
        <v>1.7673000000000001</v>
      </c>
      <c r="AI427">
        <v>41.455533218933702</v>
      </c>
      <c r="AJ427">
        <f t="shared" si="42"/>
        <v>2.7858118323123451</v>
      </c>
    </row>
    <row r="428" spans="3:36">
      <c r="C428">
        <v>2006</v>
      </c>
      <c r="D428">
        <v>502</v>
      </c>
      <c r="E428">
        <v>3</v>
      </c>
      <c r="F428">
        <v>5</v>
      </c>
      <c r="G428">
        <v>98</v>
      </c>
      <c r="H428">
        <v>0.6611004273504274</v>
      </c>
      <c r="I428">
        <v>1482.1425517039947</v>
      </c>
      <c r="J428">
        <v>6.7459227280655858E-3</v>
      </c>
      <c r="K428">
        <v>2.2761999999999998</v>
      </c>
      <c r="W428">
        <v>1482.1425517039947</v>
      </c>
      <c r="X428">
        <v>6.7459227280655858E-3</v>
      </c>
      <c r="Z428">
        <v>2006</v>
      </c>
      <c r="AA428">
        <v>502</v>
      </c>
      <c r="AB428">
        <v>3</v>
      </c>
      <c r="AC428">
        <v>5</v>
      </c>
      <c r="AD428">
        <v>98</v>
      </c>
      <c r="AE428">
        <v>0.6611004273504274</v>
      </c>
      <c r="AF428">
        <f t="shared" si="41"/>
        <v>1482.1425517039947</v>
      </c>
      <c r="AG428">
        <f t="shared" si="45"/>
        <v>6.7459227280655858E-3</v>
      </c>
      <c r="AH428">
        <v>1.9869000000000001</v>
      </c>
      <c r="AI428">
        <v>22.055692733690396</v>
      </c>
      <c r="AJ428">
        <f t="shared" si="42"/>
        <v>1.4821425517039948</v>
      </c>
    </row>
    <row r="429" spans="3:36">
      <c r="C429">
        <v>2006</v>
      </c>
      <c r="D429">
        <v>502</v>
      </c>
      <c r="E429">
        <v>3</v>
      </c>
      <c r="F429">
        <v>6</v>
      </c>
      <c r="G429">
        <v>98</v>
      </c>
      <c r="H429">
        <v>0.6046588827838828</v>
      </c>
      <c r="I429">
        <v>3322.6755529378738</v>
      </c>
      <c r="J429">
        <v>6.1699885998355384E-3</v>
      </c>
      <c r="K429">
        <v>2.0855999999999999</v>
      </c>
      <c r="W429">
        <v>3322.6755529378738</v>
      </c>
      <c r="X429">
        <v>6.1699885998355384E-3</v>
      </c>
      <c r="Z429">
        <v>2006</v>
      </c>
      <c r="AA429">
        <v>502</v>
      </c>
      <c r="AB429">
        <v>3</v>
      </c>
      <c r="AC429">
        <v>6</v>
      </c>
      <c r="AD429">
        <v>98</v>
      </c>
      <c r="AE429">
        <v>0.6046588827838828</v>
      </c>
      <c r="AF429">
        <f t="shared" si="41"/>
        <v>3322.6755529378738</v>
      </c>
      <c r="AG429">
        <f t="shared" si="45"/>
        <v>6.1699885998355384E-3</v>
      </c>
      <c r="AH429">
        <v>2.0348999999999999</v>
      </c>
      <c r="AI429">
        <v>49.444576680623115</v>
      </c>
      <c r="AJ429">
        <f t="shared" si="42"/>
        <v>3.322675552937874</v>
      </c>
    </row>
    <row r="430" spans="3:36">
      <c r="C430">
        <v>2006</v>
      </c>
      <c r="D430">
        <v>502</v>
      </c>
      <c r="E430">
        <v>3</v>
      </c>
      <c r="F430">
        <v>7</v>
      </c>
      <c r="G430">
        <v>98</v>
      </c>
      <c r="H430">
        <v>0.6528211233211233</v>
      </c>
      <c r="I430">
        <v>2780.0165889299701</v>
      </c>
      <c r="J430">
        <v>6.6614400338890134E-3</v>
      </c>
      <c r="K430">
        <v>2.2599999999999998</v>
      </c>
      <c r="W430">
        <v>2780.0165889299701</v>
      </c>
      <c r="X430">
        <v>6.6614400338890134E-3</v>
      </c>
      <c r="Z430">
        <v>2006</v>
      </c>
      <c r="AA430">
        <v>502</v>
      </c>
      <c r="AB430">
        <v>3</v>
      </c>
      <c r="AC430">
        <v>7</v>
      </c>
      <c r="AD430">
        <v>98</v>
      </c>
      <c r="AE430">
        <v>0.6528211233211233</v>
      </c>
      <c r="AF430">
        <f t="shared" si="41"/>
        <v>2780.0165889299701</v>
      </c>
      <c r="AG430">
        <f t="shared" si="45"/>
        <v>6.6614400338890134E-3</v>
      </c>
      <c r="AH430">
        <v>2.7035999999999998</v>
      </c>
      <c r="AI430">
        <v>41.369294478124552</v>
      </c>
      <c r="AJ430">
        <f t="shared" si="42"/>
        <v>2.7800165889299699</v>
      </c>
    </row>
    <row r="431" spans="3:36">
      <c r="C431">
        <v>2006</v>
      </c>
      <c r="D431">
        <v>502</v>
      </c>
      <c r="E431">
        <v>3</v>
      </c>
      <c r="F431">
        <v>8</v>
      </c>
      <c r="G431" t="s">
        <v>17</v>
      </c>
      <c r="I431">
        <v>3772.2385848389281</v>
      </c>
      <c r="J431" t="s">
        <v>17</v>
      </c>
      <c r="K431">
        <v>2.4941</v>
      </c>
      <c r="W431">
        <v>3772.2385848389281</v>
      </c>
      <c r="Z431">
        <v>2006</v>
      </c>
      <c r="AA431">
        <v>502</v>
      </c>
      <c r="AB431">
        <v>3</v>
      </c>
      <c r="AC431">
        <v>8</v>
      </c>
      <c r="AD431" t="s">
        <v>17</v>
      </c>
      <c r="AE431" t="s">
        <v>17</v>
      </c>
      <c r="AF431">
        <f t="shared" si="41"/>
        <v>3772.2385848389281</v>
      </c>
      <c r="AG431" t="s">
        <v>17</v>
      </c>
      <c r="AH431">
        <v>1.9950000000000001</v>
      </c>
      <c r="AI431">
        <v>56.13450275057928</v>
      </c>
      <c r="AJ431">
        <f t="shared" si="42"/>
        <v>3.7722385848389282</v>
      </c>
    </row>
    <row r="432" spans="3:36">
      <c r="C432">
        <v>2006</v>
      </c>
      <c r="D432">
        <v>502</v>
      </c>
      <c r="E432">
        <v>3</v>
      </c>
      <c r="F432">
        <v>9</v>
      </c>
      <c r="G432" t="s">
        <v>17</v>
      </c>
      <c r="I432">
        <v>2107.9091187901467</v>
      </c>
      <c r="J432" t="s">
        <v>17</v>
      </c>
      <c r="K432">
        <v>2.1373000000000002</v>
      </c>
      <c r="W432">
        <v>2107.9091187901467</v>
      </c>
      <c r="Z432">
        <v>2006</v>
      </c>
      <c r="AA432">
        <v>502</v>
      </c>
      <c r="AB432">
        <v>3</v>
      </c>
      <c r="AC432">
        <v>9</v>
      </c>
      <c r="AD432" t="s">
        <v>17</v>
      </c>
      <c r="AE432" t="s">
        <v>17</v>
      </c>
      <c r="AF432">
        <f t="shared" si="41"/>
        <v>2107.9091187901467</v>
      </c>
      <c r="AG432" t="s">
        <v>17</v>
      </c>
      <c r="AH432">
        <v>2.125</v>
      </c>
      <c r="AI432">
        <v>31.36769522009147</v>
      </c>
      <c r="AJ432">
        <f t="shared" si="42"/>
        <v>2.1079091187901469</v>
      </c>
    </row>
    <row r="433" spans="3:36">
      <c r="C433">
        <v>2006</v>
      </c>
      <c r="D433">
        <v>502</v>
      </c>
      <c r="E433">
        <v>3</v>
      </c>
      <c r="F433">
        <v>10</v>
      </c>
      <c r="G433" t="s">
        <v>17</v>
      </c>
      <c r="I433">
        <v>3008.8030827150733</v>
      </c>
      <c r="J433" t="s">
        <v>17</v>
      </c>
      <c r="K433">
        <v>1.9395</v>
      </c>
      <c r="W433">
        <v>3008.8030827150733</v>
      </c>
      <c r="Z433">
        <v>2006</v>
      </c>
      <c r="AA433">
        <v>502</v>
      </c>
      <c r="AB433">
        <v>3</v>
      </c>
      <c r="AC433">
        <v>10</v>
      </c>
      <c r="AD433" t="s">
        <v>17</v>
      </c>
      <c r="AE433" t="s">
        <v>17</v>
      </c>
      <c r="AF433">
        <f t="shared" si="41"/>
        <v>3008.8030827150733</v>
      </c>
      <c r="AG433" t="s">
        <v>17</v>
      </c>
      <c r="AH433">
        <v>1.8366</v>
      </c>
      <c r="AI433">
        <v>44.773855397545731</v>
      </c>
      <c r="AJ433">
        <f t="shared" si="42"/>
        <v>3.0088030827150734</v>
      </c>
    </row>
    <row r="434" spans="3:36">
      <c r="C434">
        <v>2006</v>
      </c>
      <c r="D434">
        <v>502</v>
      </c>
      <c r="E434">
        <v>3</v>
      </c>
      <c r="F434">
        <v>11</v>
      </c>
      <c r="G434" t="s">
        <v>17</v>
      </c>
      <c r="I434">
        <v>2135.5646014817562</v>
      </c>
      <c r="J434" t="s">
        <v>17</v>
      </c>
      <c r="K434">
        <v>2.0015999999999998</v>
      </c>
      <c r="W434">
        <v>2135.5646014817562</v>
      </c>
      <c r="Z434">
        <v>2006</v>
      </c>
      <c r="AA434">
        <v>502</v>
      </c>
      <c r="AB434">
        <v>3</v>
      </c>
      <c r="AC434">
        <v>11</v>
      </c>
      <c r="AD434" t="s">
        <v>17</v>
      </c>
      <c r="AE434" t="s">
        <v>17</v>
      </c>
      <c r="AF434">
        <f t="shared" si="41"/>
        <v>2135.5646014817562</v>
      </c>
      <c r="AG434" t="s">
        <v>17</v>
      </c>
      <c r="AH434">
        <v>2.1496</v>
      </c>
      <c r="AI434">
        <v>31.779235141097562</v>
      </c>
      <c r="AJ434">
        <f t="shared" si="42"/>
        <v>2.1355646014817564</v>
      </c>
    </row>
    <row r="435" spans="3:36">
      <c r="C435">
        <v>2006</v>
      </c>
      <c r="D435">
        <v>502</v>
      </c>
      <c r="E435">
        <v>3</v>
      </c>
      <c r="F435">
        <v>12</v>
      </c>
      <c r="G435" t="s">
        <v>17</v>
      </c>
      <c r="I435">
        <v>1673.3150072663418</v>
      </c>
      <c r="J435" t="s">
        <v>17</v>
      </c>
      <c r="K435">
        <v>2.2481</v>
      </c>
      <c r="W435">
        <v>1673.3150072663418</v>
      </c>
      <c r="Z435">
        <v>2006</v>
      </c>
      <c r="AA435">
        <v>502</v>
      </c>
      <c r="AB435">
        <v>3</v>
      </c>
      <c r="AC435">
        <v>12</v>
      </c>
      <c r="AD435" t="s">
        <v>17</v>
      </c>
      <c r="AE435" t="s">
        <v>17</v>
      </c>
      <c r="AF435">
        <f t="shared" si="41"/>
        <v>1673.3150072663418</v>
      </c>
      <c r="AG435" t="s">
        <v>17</v>
      </c>
      <c r="AH435">
        <v>2.2637999999999998</v>
      </c>
      <c r="AI435">
        <v>24.900520941463416</v>
      </c>
      <c r="AJ435">
        <f t="shared" si="42"/>
        <v>1.6733150072663419</v>
      </c>
    </row>
    <row r="436" spans="3:36">
      <c r="C436">
        <v>2006</v>
      </c>
      <c r="D436">
        <v>502</v>
      </c>
      <c r="E436">
        <v>3</v>
      </c>
      <c r="F436">
        <v>13</v>
      </c>
      <c r="G436" t="s">
        <v>17</v>
      </c>
      <c r="I436">
        <v>1076.3297353814635</v>
      </c>
      <c r="J436" t="s">
        <v>17</v>
      </c>
      <c r="K436">
        <v>2.1217000000000001</v>
      </c>
      <c r="W436">
        <v>1076.3297353814635</v>
      </c>
      <c r="Z436">
        <v>2006</v>
      </c>
      <c r="AA436">
        <v>502</v>
      </c>
      <c r="AB436">
        <v>3</v>
      </c>
      <c r="AC436">
        <v>13</v>
      </c>
      <c r="AD436" t="s">
        <v>17</v>
      </c>
      <c r="AE436" t="s">
        <v>17</v>
      </c>
      <c r="AF436">
        <f t="shared" si="41"/>
        <v>1076.3297353814635</v>
      </c>
      <c r="AG436" t="s">
        <v>17</v>
      </c>
      <c r="AH436">
        <v>2.6996000000000002</v>
      </c>
      <c r="AI436">
        <v>16.016811538414633</v>
      </c>
      <c r="AJ436">
        <f t="shared" si="42"/>
        <v>1.0763297353814634</v>
      </c>
    </row>
    <row r="437" spans="3:36">
      <c r="C437">
        <v>2006</v>
      </c>
      <c r="D437">
        <v>502</v>
      </c>
      <c r="E437">
        <v>3</v>
      </c>
      <c r="F437">
        <v>14</v>
      </c>
      <c r="G437" t="s">
        <v>17</v>
      </c>
      <c r="I437">
        <v>2912.9999819596101</v>
      </c>
      <c r="J437" t="s">
        <v>17</v>
      </c>
      <c r="K437">
        <v>2.0708000000000002</v>
      </c>
      <c r="W437">
        <v>2912.9999819596101</v>
      </c>
      <c r="Z437">
        <v>2006</v>
      </c>
      <c r="AA437">
        <v>502</v>
      </c>
      <c r="AB437">
        <v>3</v>
      </c>
      <c r="AC437">
        <v>14</v>
      </c>
      <c r="AD437" t="s">
        <v>17</v>
      </c>
      <c r="AE437" t="s">
        <v>17</v>
      </c>
      <c r="AF437">
        <f t="shared" si="41"/>
        <v>2912.9999819596101</v>
      </c>
      <c r="AG437" t="s">
        <v>17</v>
      </c>
      <c r="AH437">
        <v>1.9076</v>
      </c>
      <c r="AI437">
        <v>43.348214017256097</v>
      </c>
      <c r="AJ437">
        <f t="shared" si="42"/>
        <v>2.9129999819596102</v>
      </c>
    </row>
    <row r="438" spans="3:36">
      <c r="C438">
        <v>2006</v>
      </c>
      <c r="D438">
        <v>502</v>
      </c>
      <c r="E438">
        <v>4</v>
      </c>
      <c r="F438">
        <v>1</v>
      </c>
      <c r="G438">
        <v>98</v>
      </c>
      <c r="H438">
        <v>0.49848901098901105</v>
      </c>
      <c r="I438">
        <v>3135.4840355993865</v>
      </c>
      <c r="J438">
        <v>5.0866225611123578E-3</v>
      </c>
      <c r="K438">
        <v>2.0032999999999999</v>
      </c>
      <c r="W438">
        <v>3135.4840355993865</v>
      </c>
      <c r="X438">
        <v>5.0866225611123578E-3</v>
      </c>
      <c r="Z438">
        <v>2006</v>
      </c>
      <c r="AA438">
        <v>502</v>
      </c>
      <c r="AB438">
        <v>4</v>
      </c>
      <c r="AC438">
        <v>1</v>
      </c>
      <c r="AD438">
        <v>98</v>
      </c>
      <c r="AE438">
        <v>0.49848901098901105</v>
      </c>
      <c r="AF438">
        <f t="shared" si="41"/>
        <v>3135.4840355993865</v>
      </c>
      <c r="AG438">
        <f t="shared" ref="AG438:AG444" si="46">AE438/AD438</f>
        <v>5.0866225611123578E-3</v>
      </c>
      <c r="AH438">
        <v>1.7496</v>
      </c>
      <c r="AI438">
        <v>46.658988624990869</v>
      </c>
      <c r="AJ438">
        <f t="shared" si="42"/>
        <v>3.1354840355993865</v>
      </c>
    </row>
    <row r="439" spans="3:36">
      <c r="C439">
        <v>2006</v>
      </c>
      <c r="D439">
        <v>502</v>
      </c>
      <c r="E439">
        <v>4</v>
      </c>
      <c r="F439">
        <v>2</v>
      </c>
      <c r="G439">
        <v>98</v>
      </c>
      <c r="H439">
        <v>0.68661805555555555</v>
      </c>
      <c r="I439">
        <v>2471.2032137683659</v>
      </c>
      <c r="J439">
        <v>7.0063066893424038E-3</v>
      </c>
      <c r="K439">
        <v>2.028</v>
      </c>
      <c r="W439">
        <v>2471.2032137683659</v>
      </c>
      <c r="X439">
        <v>7.0063066893424038E-3</v>
      </c>
      <c r="Z439">
        <v>2006</v>
      </c>
      <c r="AA439">
        <v>502</v>
      </c>
      <c r="AB439">
        <v>4</v>
      </c>
      <c r="AC439">
        <v>2</v>
      </c>
      <c r="AD439">
        <v>98</v>
      </c>
      <c r="AE439">
        <v>0.68661805555555555</v>
      </c>
      <c r="AF439">
        <f t="shared" si="41"/>
        <v>2471.2032137683659</v>
      </c>
      <c r="AG439">
        <f t="shared" si="46"/>
        <v>7.0063066893424038E-3</v>
      </c>
      <c r="AH439">
        <v>1.7759</v>
      </c>
      <c r="AI439">
        <v>36.773857347743537</v>
      </c>
      <c r="AJ439">
        <f t="shared" si="42"/>
        <v>2.4712032137683657</v>
      </c>
    </row>
    <row r="440" spans="3:36">
      <c r="C440">
        <v>2006</v>
      </c>
      <c r="D440">
        <v>502</v>
      </c>
      <c r="E440">
        <v>4</v>
      </c>
      <c r="F440">
        <v>3</v>
      </c>
      <c r="G440">
        <v>98</v>
      </c>
      <c r="H440">
        <v>0.57016117216117213</v>
      </c>
      <c r="I440">
        <v>2993.6582274794805</v>
      </c>
      <c r="J440">
        <v>5.817971144501756E-3</v>
      </c>
      <c r="K440">
        <v>1.9935</v>
      </c>
      <c r="W440">
        <v>2993.6582274794805</v>
      </c>
      <c r="X440">
        <v>5.817971144501756E-3</v>
      </c>
      <c r="Z440">
        <v>2006</v>
      </c>
      <c r="AA440">
        <v>502</v>
      </c>
      <c r="AB440">
        <v>4</v>
      </c>
      <c r="AC440">
        <v>3</v>
      </c>
      <c r="AD440">
        <v>98</v>
      </c>
      <c r="AE440">
        <v>0.57016117216117213</v>
      </c>
      <c r="AF440">
        <f t="shared" si="41"/>
        <v>2993.6582274794805</v>
      </c>
      <c r="AG440">
        <f t="shared" si="46"/>
        <v>5.817971144501756E-3</v>
      </c>
      <c r="AH440">
        <v>1.7597</v>
      </c>
      <c r="AI440">
        <v>44.548485527968452</v>
      </c>
      <c r="AJ440">
        <f t="shared" si="42"/>
        <v>2.9936582274794805</v>
      </c>
    </row>
    <row r="441" spans="3:36">
      <c r="C441">
        <v>2006</v>
      </c>
      <c r="D441">
        <v>502</v>
      </c>
      <c r="E441">
        <v>4</v>
      </c>
      <c r="F441">
        <v>4</v>
      </c>
      <c r="G441">
        <v>98</v>
      </c>
      <c r="H441">
        <v>0.49342735042735048</v>
      </c>
      <c r="I441">
        <v>2672.9951422205895</v>
      </c>
      <c r="J441">
        <v>5.0349729635443922E-3</v>
      </c>
      <c r="K441">
        <v>2.0937999999999999</v>
      </c>
      <c r="W441">
        <v>2672.9951422205895</v>
      </c>
      <c r="X441">
        <v>5.0349729635443922E-3</v>
      </c>
      <c r="Z441">
        <v>2006</v>
      </c>
      <c r="AA441">
        <v>502</v>
      </c>
      <c r="AB441">
        <v>4</v>
      </c>
      <c r="AC441">
        <v>4</v>
      </c>
      <c r="AD441">
        <v>98</v>
      </c>
      <c r="AE441">
        <v>0.49342735042735048</v>
      </c>
      <c r="AF441">
        <f t="shared" si="41"/>
        <v>2672.9951422205895</v>
      </c>
      <c r="AG441">
        <f t="shared" si="46"/>
        <v>5.0349729635443922E-3</v>
      </c>
      <c r="AH441">
        <v>2.1602999999999999</v>
      </c>
      <c r="AI441">
        <v>39.776713425901626</v>
      </c>
      <c r="AJ441">
        <f t="shared" si="42"/>
        <v>2.6729951422205893</v>
      </c>
    </row>
    <row r="442" spans="3:36">
      <c r="C442">
        <v>2006</v>
      </c>
      <c r="D442">
        <v>502</v>
      </c>
      <c r="E442">
        <v>4</v>
      </c>
      <c r="F442">
        <v>5</v>
      </c>
      <c r="G442">
        <v>98</v>
      </c>
      <c r="H442">
        <v>0.69991300366300369</v>
      </c>
      <c r="I442">
        <v>2234.9110598399297</v>
      </c>
      <c r="J442">
        <v>7.141969425132691E-3</v>
      </c>
      <c r="K442">
        <v>2.1217999999999999</v>
      </c>
      <c r="W442">
        <v>2234.9110598399297</v>
      </c>
      <c r="X442">
        <v>7.141969425132691E-3</v>
      </c>
      <c r="Z442">
        <v>2006</v>
      </c>
      <c r="AA442">
        <v>502</v>
      </c>
      <c r="AB442">
        <v>4</v>
      </c>
      <c r="AC442">
        <v>5</v>
      </c>
      <c r="AD442">
        <v>98</v>
      </c>
      <c r="AE442">
        <v>0.69991300366300369</v>
      </c>
      <c r="AF442">
        <f t="shared" si="41"/>
        <v>2234.9110598399297</v>
      </c>
      <c r="AG442">
        <f t="shared" si="46"/>
        <v>7.141969425132691E-3</v>
      </c>
      <c r="AH442">
        <v>2.2913000000000001</v>
      </c>
      <c r="AI442">
        <v>33.257605057141809</v>
      </c>
      <c r="AJ442">
        <f t="shared" si="42"/>
        <v>2.2349110598399298</v>
      </c>
    </row>
    <row r="443" spans="3:36">
      <c r="C443">
        <v>2006</v>
      </c>
      <c r="D443">
        <v>502</v>
      </c>
      <c r="E443">
        <v>4</v>
      </c>
      <c r="F443">
        <v>6</v>
      </c>
      <c r="G443">
        <v>98</v>
      </c>
      <c r="H443">
        <v>0.63654761904761903</v>
      </c>
      <c r="I443">
        <v>2027.0713823928363</v>
      </c>
      <c r="J443">
        <v>6.4953838678328477E-3</v>
      </c>
      <c r="K443">
        <v>2.3868</v>
      </c>
      <c r="W443">
        <v>2027.0713823928363</v>
      </c>
      <c r="X443">
        <v>6.4953838678328477E-3</v>
      </c>
      <c r="Z443">
        <v>2006</v>
      </c>
      <c r="AA443">
        <v>502</v>
      </c>
      <c r="AB443">
        <v>4</v>
      </c>
      <c r="AC443">
        <v>6</v>
      </c>
      <c r="AD443">
        <v>98</v>
      </c>
      <c r="AE443">
        <v>0.63654761904761903</v>
      </c>
      <c r="AF443">
        <f t="shared" si="41"/>
        <v>2027.0713823928363</v>
      </c>
      <c r="AG443">
        <f t="shared" si="46"/>
        <v>6.4953838678328477E-3</v>
      </c>
      <c r="AH443">
        <v>2.4245999999999999</v>
      </c>
      <c r="AI443">
        <v>30.164752714179112</v>
      </c>
      <c r="AJ443">
        <f t="shared" si="42"/>
        <v>2.0270713823928364</v>
      </c>
    </row>
    <row r="444" spans="3:36">
      <c r="C444">
        <v>2006</v>
      </c>
      <c r="D444">
        <v>502</v>
      </c>
      <c r="E444">
        <v>4</v>
      </c>
      <c r="F444">
        <v>7</v>
      </c>
      <c r="G444">
        <v>98</v>
      </c>
      <c r="H444">
        <v>0.53106837606837609</v>
      </c>
      <c r="I444">
        <v>2800.3643610050385</v>
      </c>
      <c r="J444">
        <v>5.419065061922205E-3</v>
      </c>
      <c r="K444">
        <v>2.5085999999999999</v>
      </c>
      <c r="W444">
        <v>2800.3643610050385</v>
      </c>
      <c r="X444">
        <v>5.419065061922205E-3</v>
      </c>
      <c r="Z444">
        <v>2006</v>
      </c>
      <c r="AA444">
        <v>502</v>
      </c>
      <c r="AB444">
        <v>4</v>
      </c>
      <c r="AC444">
        <v>7</v>
      </c>
      <c r="AD444">
        <v>98</v>
      </c>
      <c r="AE444">
        <v>0.53106837606837609</v>
      </c>
      <c r="AF444">
        <f t="shared" si="41"/>
        <v>2800.3643610050385</v>
      </c>
      <c r="AG444">
        <f t="shared" si="46"/>
        <v>5.419065061922205E-3</v>
      </c>
      <c r="AH444">
        <v>2.8957000000000002</v>
      </c>
      <c r="AI444">
        <v>41.672088705432117</v>
      </c>
      <c r="AJ444">
        <f t="shared" si="42"/>
        <v>2.8003643610050384</v>
      </c>
    </row>
    <row r="445" spans="3:36">
      <c r="C445">
        <v>2006</v>
      </c>
      <c r="D445">
        <v>502</v>
      </c>
      <c r="E445">
        <v>4</v>
      </c>
      <c r="F445">
        <v>8</v>
      </c>
      <c r="G445" t="s">
        <v>17</v>
      </c>
      <c r="I445">
        <v>4161.9057840585383</v>
      </c>
      <c r="J445" t="s">
        <v>17</v>
      </c>
      <c r="K445">
        <v>2.0749</v>
      </c>
      <c r="W445">
        <v>4161.9057840585383</v>
      </c>
      <c r="Z445">
        <v>2006</v>
      </c>
      <c r="AA445">
        <v>502</v>
      </c>
      <c r="AB445">
        <v>4</v>
      </c>
      <c r="AC445">
        <v>8</v>
      </c>
      <c r="AD445" t="s">
        <v>17</v>
      </c>
      <c r="AE445" t="s">
        <v>17</v>
      </c>
      <c r="AF445">
        <f t="shared" si="41"/>
        <v>4161.9057840585383</v>
      </c>
      <c r="AG445" t="s">
        <v>17</v>
      </c>
      <c r="AH445">
        <v>1.8519000000000001</v>
      </c>
      <c r="AI445">
        <v>61.933121786585382</v>
      </c>
      <c r="AJ445">
        <f t="shared" si="42"/>
        <v>4.1619057840585381</v>
      </c>
    </row>
    <row r="446" spans="3:36">
      <c r="C446">
        <v>2006</v>
      </c>
      <c r="D446">
        <v>502</v>
      </c>
      <c r="E446">
        <v>4</v>
      </c>
      <c r="F446">
        <v>9</v>
      </c>
      <c r="G446" t="s">
        <v>17</v>
      </c>
      <c r="I446">
        <v>4214.0625659815623</v>
      </c>
      <c r="J446" t="s">
        <v>17</v>
      </c>
      <c r="K446">
        <v>2.2330999999999999</v>
      </c>
      <c r="W446">
        <v>4214.0625659815623</v>
      </c>
      <c r="Z446">
        <v>2006</v>
      </c>
      <c r="AA446">
        <v>502</v>
      </c>
      <c r="AB446">
        <v>4</v>
      </c>
      <c r="AC446">
        <v>9</v>
      </c>
      <c r="AD446" t="s">
        <v>17</v>
      </c>
      <c r="AE446" t="s">
        <v>17</v>
      </c>
      <c r="AF446">
        <f t="shared" si="41"/>
        <v>4214.0625659815623</v>
      </c>
      <c r="AG446" t="s">
        <v>17</v>
      </c>
      <c r="AH446">
        <v>2.17</v>
      </c>
      <c r="AI446">
        <v>62.709264374725628</v>
      </c>
      <c r="AJ446">
        <f t="shared" si="42"/>
        <v>4.2140625659815623</v>
      </c>
    </row>
    <row r="447" spans="3:36">
      <c r="C447">
        <v>2006</v>
      </c>
      <c r="D447">
        <v>502</v>
      </c>
      <c r="E447">
        <v>4</v>
      </c>
      <c r="F447">
        <v>10</v>
      </c>
      <c r="G447" t="s">
        <v>17</v>
      </c>
      <c r="I447">
        <v>1549.8279622641953</v>
      </c>
      <c r="J447" t="s">
        <v>17</v>
      </c>
      <c r="K447">
        <v>2.0594999999999999</v>
      </c>
      <c r="W447">
        <v>1549.8279622641953</v>
      </c>
      <c r="Z447">
        <v>2006</v>
      </c>
      <c r="AA447">
        <v>502</v>
      </c>
      <c r="AB447">
        <v>4</v>
      </c>
      <c r="AC447">
        <v>10</v>
      </c>
      <c r="AD447" t="s">
        <v>17</v>
      </c>
      <c r="AE447" t="s">
        <v>17</v>
      </c>
      <c r="AF447">
        <f t="shared" si="41"/>
        <v>1549.8279622641953</v>
      </c>
      <c r="AG447" t="s">
        <v>17</v>
      </c>
      <c r="AH447">
        <v>2.6097999999999999</v>
      </c>
      <c r="AI447">
        <v>23.06291610512195</v>
      </c>
      <c r="AJ447">
        <f t="shared" si="42"/>
        <v>1.5498279622641953</v>
      </c>
    </row>
    <row r="448" spans="3:36">
      <c r="C448">
        <v>2006</v>
      </c>
      <c r="D448">
        <v>502</v>
      </c>
      <c r="E448">
        <v>4</v>
      </c>
      <c r="F448">
        <v>11</v>
      </c>
      <c r="G448" t="s">
        <v>17</v>
      </c>
      <c r="I448">
        <v>3780.1038527034157</v>
      </c>
      <c r="J448" t="s">
        <v>17</v>
      </c>
      <c r="K448">
        <v>2.0878999999999999</v>
      </c>
      <c r="W448">
        <v>3780.1038527034157</v>
      </c>
      <c r="Z448">
        <v>2006</v>
      </c>
      <c r="AA448">
        <v>502</v>
      </c>
      <c r="AB448">
        <v>4</v>
      </c>
      <c r="AC448">
        <v>11</v>
      </c>
      <c r="AD448" t="s">
        <v>17</v>
      </c>
      <c r="AE448" t="s">
        <v>17</v>
      </c>
      <c r="AF448">
        <f t="shared" si="41"/>
        <v>3780.1038527034157</v>
      </c>
      <c r="AG448" t="s">
        <v>17</v>
      </c>
      <c r="AH448">
        <v>2.3123999999999998</v>
      </c>
      <c r="AI448">
        <v>56.251545427134154</v>
      </c>
      <c r="AJ448">
        <f t="shared" si="42"/>
        <v>3.7801038527034159</v>
      </c>
    </row>
    <row r="449" spans="3:36">
      <c r="C449">
        <v>2006</v>
      </c>
      <c r="D449">
        <v>502</v>
      </c>
      <c r="E449">
        <v>4</v>
      </c>
      <c r="F449">
        <v>12</v>
      </c>
      <c r="G449" t="s">
        <v>17</v>
      </c>
      <c r="I449">
        <v>3272.2182997180971</v>
      </c>
      <c r="J449" t="s">
        <v>17</v>
      </c>
      <c r="K449">
        <v>2.0663999999999998</v>
      </c>
      <c r="W449">
        <v>3272.2182997180971</v>
      </c>
      <c r="Z449">
        <v>2006</v>
      </c>
      <c r="AA449">
        <v>502</v>
      </c>
      <c r="AB449">
        <v>4</v>
      </c>
      <c r="AC449">
        <v>12</v>
      </c>
      <c r="AD449" t="s">
        <v>17</v>
      </c>
      <c r="AE449" t="s">
        <v>17</v>
      </c>
      <c r="AF449">
        <f t="shared" si="41"/>
        <v>3272.2182997180971</v>
      </c>
      <c r="AG449" t="s">
        <v>17</v>
      </c>
      <c r="AH449">
        <v>2.1261999999999999</v>
      </c>
      <c r="AI449">
        <v>48.693724698185967</v>
      </c>
      <c r="AJ449">
        <f t="shared" si="42"/>
        <v>3.2722182997180971</v>
      </c>
    </row>
    <row r="450" spans="3:36">
      <c r="C450">
        <v>2006</v>
      </c>
      <c r="D450">
        <v>502</v>
      </c>
      <c r="E450">
        <v>4</v>
      </c>
      <c r="F450">
        <v>13</v>
      </c>
      <c r="G450" t="s">
        <v>17</v>
      </c>
      <c r="I450">
        <v>1683.191641238049</v>
      </c>
      <c r="J450" t="s">
        <v>17</v>
      </c>
      <c r="K450">
        <v>2.6253000000000002</v>
      </c>
      <c r="W450">
        <v>1683.191641238049</v>
      </c>
      <c r="Z450">
        <v>2006</v>
      </c>
      <c r="AA450">
        <v>502</v>
      </c>
      <c r="AB450">
        <v>4</v>
      </c>
      <c r="AC450">
        <v>13</v>
      </c>
      <c r="AD450" t="s">
        <v>17</v>
      </c>
      <c r="AE450" t="s">
        <v>17</v>
      </c>
      <c r="AF450">
        <f t="shared" si="41"/>
        <v>1683.191641238049</v>
      </c>
      <c r="AG450" t="s">
        <v>17</v>
      </c>
      <c r="AH450">
        <v>2.9388000000000001</v>
      </c>
      <c r="AI450">
        <v>25.047494661280489</v>
      </c>
      <c r="AJ450">
        <f t="shared" si="42"/>
        <v>1.683191641238049</v>
      </c>
    </row>
    <row r="451" spans="3:36">
      <c r="C451">
        <v>2006</v>
      </c>
      <c r="D451">
        <v>502</v>
      </c>
      <c r="E451">
        <v>4</v>
      </c>
      <c r="F451">
        <v>14</v>
      </c>
      <c r="G451" t="s">
        <v>17</v>
      </c>
      <c r="I451">
        <v>4168.2162209642938</v>
      </c>
      <c r="J451" t="s">
        <v>17</v>
      </c>
      <c r="K451">
        <v>2.294</v>
      </c>
      <c r="W451">
        <v>4168.2162209642938</v>
      </c>
      <c r="Z451">
        <v>2006</v>
      </c>
      <c r="AA451">
        <v>502</v>
      </c>
      <c r="AB451">
        <v>4</v>
      </c>
      <c r="AC451">
        <v>14</v>
      </c>
      <c r="AD451" t="s">
        <v>17</v>
      </c>
      <c r="AE451" t="s">
        <v>17</v>
      </c>
      <c r="AF451">
        <f t="shared" si="41"/>
        <v>4168.2162209642938</v>
      </c>
      <c r="AG451" t="s">
        <v>17</v>
      </c>
      <c r="AH451">
        <v>1.8505</v>
      </c>
      <c r="AI451">
        <v>62.027027097682932</v>
      </c>
      <c r="AJ451">
        <f t="shared" si="42"/>
        <v>4.1682162209642941</v>
      </c>
    </row>
    <row r="452" spans="3:36">
      <c r="C452">
        <v>2007</v>
      </c>
      <c r="D452">
        <v>502</v>
      </c>
      <c r="E452">
        <v>1</v>
      </c>
      <c r="F452">
        <v>1</v>
      </c>
      <c r="G452">
        <v>83</v>
      </c>
      <c r="H452">
        <v>0.50215333333333334</v>
      </c>
      <c r="I452">
        <v>2482.6998560000002</v>
      </c>
      <c r="J452">
        <v>6.05004016064257E-3</v>
      </c>
      <c r="K452">
        <v>2.0028000000000001</v>
      </c>
      <c r="W452">
        <v>2482.6998560000002</v>
      </c>
      <c r="X452">
        <v>6.05004016064257E-3</v>
      </c>
      <c r="Z452">
        <v>2007</v>
      </c>
      <c r="AA452">
        <v>502</v>
      </c>
      <c r="AB452">
        <v>1</v>
      </c>
      <c r="AC452">
        <v>1</v>
      </c>
      <c r="AD452">
        <v>83</v>
      </c>
      <c r="AE452">
        <v>0.50215333333333334</v>
      </c>
      <c r="AF452">
        <f t="shared" si="41"/>
        <v>2482.6998560000002</v>
      </c>
      <c r="AG452">
        <f t="shared" ref="AG452:AG458" si="47">AE452/AD452</f>
        <v>6.05004016064257E-3</v>
      </c>
      <c r="AH452">
        <v>1.9212</v>
      </c>
      <c r="AI452" s="9">
        <v>36.944938333333333</v>
      </c>
      <c r="AJ452">
        <f t="shared" si="42"/>
        <v>2.482699856</v>
      </c>
    </row>
    <row r="453" spans="3:36">
      <c r="C453">
        <v>2007</v>
      </c>
      <c r="D453">
        <v>502</v>
      </c>
      <c r="E453">
        <v>1</v>
      </c>
      <c r="F453">
        <v>2</v>
      </c>
      <c r="G453">
        <v>83</v>
      </c>
      <c r="H453">
        <v>0.40749000000000002</v>
      </c>
      <c r="I453">
        <v>1967.8925280000001</v>
      </c>
      <c r="J453">
        <v>4.9095180722891572E-3</v>
      </c>
      <c r="K453">
        <v>2.0249999999999999</v>
      </c>
      <c r="W453">
        <v>1967.8925280000001</v>
      </c>
      <c r="X453">
        <v>4.9095180722891572E-3</v>
      </c>
      <c r="Z453">
        <v>2007</v>
      </c>
      <c r="AA453">
        <v>502</v>
      </c>
      <c r="AB453">
        <v>1</v>
      </c>
      <c r="AC453">
        <v>2</v>
      </c>
      <c r="AD453">
        <v>83</v>
      </c>
      <c r="AE453">
        <v>0.40749000000000002</v>
      </c>
      <c r="AF453">
        <f t="shared" ref="AF453:AF516" si="48">AJ453*1000</f>
        <v>1967.8925280000001</v>
      </c>
      <c r="AG453">
        <f t="shared" si="47"/>
        <v>4.9095180722891572E-3</v>
      </c>
      <c r="AH453">
        <v>1.9342999999999999</v>
      </c>
      <c r="AI453" s="9">
        <v>29.284114999999996</v>
      </c>
      <c r="AJ453">
        <f t="shared" ref="AJ453:AJ458" si="49">AI453*60*1.12/1000</f>
        <v>1.9678925280000001</v>
      </c>
    </row>
    <row r="454" spans="3:36">
      <c r="C454">
        <v>2007</v>
      </c>
      <c r="D454">
        <v>502</v>
      </c>
      <c r="E454">
        <v>1</v>
      </c>
      <c r="F454">
        <v>3</v>
      </c>
      <c r="G454">
        <v>83</v>
      </c>
      <c r="H454">
        <v>0.59702666666666671</v>
      </c>
      <c r="I454">
        <v>3811.2348960000004</v>
      </c>
      <c r="J454">
        <v>7.1930923694779117E-3</v>
      </c>
      <c r="K454">
        <v>1.9965999999999999</v>
      </c>
      <c r="W454">
        <v>3811.2348960000004</v>
      </c>
      <c r="X454">
        <v>7.1930923694779117E-3</v>
      </c>
      <c r="Z454">
        <v>2007</v>
      </c>
      <c r="AA454">
        <v>502</v>
      </c>
      <c r="AB454">
        <v>1</v>
      </c>
      <c r="AC454">
        <v>3</v>
      </c>
      <c r="AD454">
        <v>83</v>
      </c>
      <c r="AE454">
        <v>0.59702666666666671</v>
      </c>
      <c r="AF454">
        <f t="shared" si="48"/>
        <v>3811.2348960000004</v>
      </c>
      <c r="AG454">
        <f t="shared" si="47"/>
        <v>7.1930923694779117E-3</v>
      </c>
      <c r="AH454">
        <v>2.0093999999999999</v>
      </c>
      <c r="AI454" s="9">
        <v>56.714804999999998</v>
      </c>
      <c r="AJ454">
        <f t="shared" si="49"/>
        <v>3.8112348960000002</v>
      </c>
    </row>
    <row r="455" spans="3:36">
      <c r="C455">
        <v>2007</v>
      </c>
      <c r="D455">
        <v>502</v>
      </c>
      <c r="E455">
        <v>1</v>
      </c>
      <c r="F455">
        <v>4</v>
      </c>
      <c r="G455">
        <v>83</v>
      </c>
      <c r="H455">
        <v>0.58232666666666655</v>
      </c>
      <c r="I455">
        <v>3478.6127040000006</v>
      </c>
      <c r="J455">
        <v>7.01598393574297E-3</v>
      </c>
      <c r="K455">
        <v>2.0871</v>
      </c>
      <c r="W455">
        <v>3478.6127040000006</v>
      </c>
      <c r="X455">
        <v>7.01598393574297E-3</v>
      </c>
      <c r="Z455">
        <v>2007</v>
      </c>
      <c r="AA455">
        <v>502</v>
      </c>
      <c r="AB455">
        <v>1</v>
      </c>
      <c r="AC455">
        <v>4</v>
      </c>
      <c r="AD455">
        <v>83</v>
      </c>
      <c r="AE455">
        <v>0.58232666666666655</v>
      </c>
      <c r="AF455">
        <f t="shared" si="48"/>
        <v>3478.6127040000006</v>
      </c>
      <c r="AG455">
        <f t="shared" si="47"/>
        <v>7.01598393574297E-3</v>
      </c>
      <c r="AH455">
        <v>1.8260000000000001</v>
      </c>
      <c r="AI455" s="9">
        <v>51.765070000000009</v>
      </c>
      <c r="AJ455">
        <f t="shared" si="49"/>
        <v>3.4786127040000006</v>
      </c>
    </row>
    <row r="456" spans="3:36">
      <c r="C456">
        <v>2007</v>
      </c>
      <c r="D456">
        <v>502</v>
      </c>
      <c r="E456">
        <v>1</v>
      </c>
      <c r="F456">
        <v>5</v>
      </c>
      <c r="G456">
        <v>83</v>
      </c>
      <c r="H456">
        <v>0.63292999999999999</v>
      </c>
      <c r="I456">
        <v>2597.9698079999998</v>
      </c>
      <c r="J456">
        <v>7.6256626506024097E-3</v>
      </c>
      <c r="K456">
        <v>2.3403999999999998</v>
      </c>
      <c r="W456">
        <v>2597.9698079999998</v>
      </c>
      <c r="X456">
        <v>7.6256626506024097E-3</v>
      </c>
      <c r="Z456">
        <v>2007</v>
      </c>
      <c r="AA456">
        <v>502</v>
      </c>
      <c r="AB456">
        <v>1</v>
      </c>
      <c r="AC456">
        <v>5</v>
      </c>
      <c r="AD456">
        <v>83</v>
      </c>
      <c r="AE456">
        <v>0.63292999999999999</v>
      </c>
      <c r="AF456">
        <f t="shared" si="48"/>
        <v>2597.9698079999998</v>
      </c>
      <c r="AG456">
        <f t="shared" si="47"/>
        <v>7.6256626506024097E-3</v>
      </c>
      <c r="AH456">
        <v>2.0234000000000001</v>
      </c>
      <c r="AI456" s="9">
        <v>38.660264999999995</v>
      </c>
      <c r="AJ456">
        <f t="shared" si="49"/>
        <v>2.5979698079999998</v>
      </c>
    </row>
    <row r="457" spans="3:36">
      <c r="C457">
        <v>2007</v>
      </c>
      <c r="D457">
        <v>502</v>
      </c>
      <c r="E457">
        <v>1</v>
      </c>
      <c r="F457">
        <v>6</v>
      </c>
      <c r="G457">
        <v>83</v>
      </c>
      <c r="H457">
        <v>0.63024666666666673</v>
      </c>
      <c r="I457">
        <v>2846.093264000001</v>
      </c>
      <c r="J457">
        <v>7.5933333333333339E-3</v>
      </c>
      <c r="K457">
        <v>2.2172999999999998</v>
      </c>
      <c r="W457">
        <v>2846.093264000001</v>
      </c>
      <c r="X457">
        <v>7.5933333333333339E-3</v>
      </c>
      <c r="Z457">
        <v>2007</v>
      </c>
      <c r="AA457">
        <v>502</v>
      </c>
      <c r="AB457">
        <v>1</v>
      </c>
      <c r="AC457">
        <v>6</v>
      </c>
      <c r="AD457">
        <v>83</v>
      </c>
      <c r="AE457">
        <v>0.63024666666666673</v>
      </c>
      <c r="AF457">
        <f t="shared" si="48"/>
        <v>2846.093264000001</v>
      </c>
      <c r="AG457">
        <f t="shared" si="47"/>
        <v>7.5933333333333339E-3</v>
      </c>
      <c r="AH457" s="129" t="s">
        <v>17</v>
      </c>
      <c r="AI457" s="9">
        <v>42.352578333333341</v>
      </c>
      <c r="AJ457">
        <f t="shared" si="49"/>
        <v>2.8460932640000012</v>
      </c>
    </row>
    <row r="458" spans="3:36">
      <c r="C458">
        <v>2007</v>
      </c>
      <c r="D458">
        <v>502</v>
      </c>
      <c r="E458">
        <v>1</v>
      </c>
      <c r="F458">
        <v>7</v>
      </c>
      <c r="G458">
        <v>83</v>
      </c>
      <c r="H458">
        <v>0.64963666666666675</v>
      </c>
      <c r="I458">
        <v>3380.9263040000001</v>
      </c>
      <c r="J458">
        <v>7.8269477911646589E-3</v>
      </c>
      <c r="K458">
        <v>2.3917000000000002</v>
      </c>
      <c r="W458">
        <v>3380.9263040000001</v>
      </c>
      <c r="X458">
        <v>7.8269477911646589E-3</v>
      </c>
      <c r="Z458">
        <v>2007</v>
      </c>
      <c r="AA458">
        <v>502</v>
      </c>
      <c r="AB458">
        <v>1</v>
      </c>
      <c r="AC458">
        <v>7</v>
      </c>
      <c r="AD458">
        <v>83</v>
      </c>
      <c r="AE458">
        <v>0.64963666666666675</v>
      </c>
      <c r="AF458">
        <f t="shared" si="48"/>
        <v>3380.9263040000001</v>
      </c>
      <c r="AG458">
        <f t="shared" si="47"/>
        <v>7.8269477911646589E-3</v>
      </c>
      <c r="AH458">
        <v>2.3559999999999999</v>
      </c>
      <c r="AI458" s="9">
        <v>50.311403333333331</v>
      </c>
      <c r="AJ458">
        <f t="shared" si="49"/>
        <v>3.3809263039999999</v>
      </c>
    </row>
    <row r="459" spans="3:36">
      <c r="C459">
        <v>2007</v>
      </c>
      <c r="D459">
        <v>502</v>
      </c>
      <c r="E459">
        <v>1</v>
      </c>
      <c r="F459">
        <v>8</v>
      </c>
      <c r="G459" t="s">
        <v>17</v>
      </c>
      <c r="J459" t="s">
        <v>17</v>
      </c>
      <c r="K459">
        <v>2.3485999999999998</v>
      </c>
      <c r="Z459">
        <v>2007</v>
      </c>
      <c r="AA459">
        <v>502</v>
      </c>
      <c r="AB459">
        <v>1</v>
      </c>
      <c r="AC459">
        <v>8</v>
      </c>
      <c r="AD459" t="s">
        <v>17</v>
      </c>
      <c r="AE459" t="s">
        <v>17</v>
      </c>
      <c r="AF459" t="e">
        <f t="shared" si="48"/>
        <v>#VALUE!</v>
      </c>
      <c r="AG459" t="s">
        <v>17</v>
      </c>
      <c r="AH459" t="s">
        <v>17</v>
      </c>
      <c r="AI459" t="s">
        <v>17</v>
      </c>
      <c r="AJ459" t="s">
        <v>17</v>
      </c>
    </row>
    <row r="460" spans="3:36">
      <c r="C460">
        <v>2007</v>
      </c>
      <c r="D460">
        <v>502</v>
      </c>
      <c r="E460">
        <v>1</v>
      </c>
      <c r="F460">
        <v>9</v>
      </c>
      <c r="G460" t="s">
        <v>17</v>
      </c>
      <c r="J460" t="s">
        <v>17</v>
      </c>
      <c r="K460">
        <v>2.2117</v>
      </c>
      <c r="Z460">
        <v>2007</v>
      </c>
      <c r="AA460">
        <v>502</v>
      </c>
      <c r="AB460">
        <v>1</v>
      </c>
      <c r="AC460">
        <v>9</v>
      </c>
      <c r="AD460" t="s">
        <v>17</v>
      </c>
      <c r="AE460" t="s">
        <v>17</v>
      </c>
      <c r="AF460" t="e">
        <f t="shared" si="48"/>
        <v>#VALUE!</v>
      </c>
      <c r="AG460" t="s">
        <v>17</v>
      </c>
      <c r="AH460" t="s">
        <v>17</v>
      </c>
      <c r="AI460" t="s">
        <v>17</v>
      </c>
      <c r="AJ460" t="s">
        <v>17</v>
      </c>
    </row>
    <row r="461" spans="3:36">
      <c r="C461">
        <v>2007</v>
      </c>
      <c r="D461">
        <v>502</v>
      </c>
      <c r="E461">
        <v>1</v>
      </c>
      <c r="F461">
        <v>10</v>
      </c>
      <c r="G461" t="s">
        <v>17</v>
      </c>
      <c r="J461" t="s">
        <v>17</v>
      </c>
      <c r="K461">
        <v>2.1076000000000001</v>
      </c>
      <c r="Z461">
        <v>2007</v>
      </c>
      <c r="AA461">
        <v>502</v>
      </c>
      <c r="AB461">
        <v>1</v>
      </c>
      <c r="AC461">
        <v>10</v>
      </c>
      <c r="AD461" t="s">
        <v>17</v>
      </c>
      <c r="AE461" t="s">
        <v>17</v>
      </c>
      <c r="AF461" t="e">
        <f t="shared" si="48"/>
        <v>#VALUE!</v>
      </c>
      <c r="AG461" t="s">
        <v>17</v>
      </c>
      <c r="AH461" t="s">
        <v>17</v>
      </c>
      <c r="AI461" t="s">
        <v>17</v>
      </c>
      <c r="AJ461" t="s">
        <v>17</v>
      </c>
    </row>
    <row r="462" spans="3:36">
      <c r="C462">
        <v>2007</v>
      </c>
      <c r="D462">
        <v>502</v>
      </c>
      <c r="E462">
        <v>1</v>
      </c>
      <c r="F462">
        <v>11</v>
      </c>
      <c r="G462" t="s">
        <v>17</v>
      </c>
      <c r="J462" t="s">
        <v>17</v>
      </c>
      <c r="K462">
        <v>2.2511999999999999</v>
      </c>
      <c r="Z462">
        <v>2007</v>
      </c>
      <c r="AA462">
        <v>502</v>
      </c>
      <c r="AB462">
        <v>1</v>
      </c>
      <c r="AC462">
        <v>11</v>
      </c>
      <c r="AD462" t="s">
        <v>17</v>
      </c>
      <c r="AE462" t="s">
        <v>17</v>
      </c>
      <c r="AF462" t="e">
        <f t="shared" si="48"/>
        <v>#VALUE!</v>
      </c>
      <c r="AG462" t="s">
        <v>17</v>
      </c>
      <c r="AH462" t="s">
        <v>17</v>
      </c>
      <c r="AI462" t="s">
        <v>17</v>
      </c>
      <c r="AJ462" t="s">
        <v>17</v>
      </c>
    </row>
    <row r="463" spans="3:36">
      <c r="C463">
        <v>2007</v>
      </c>
      <c r="D463">
        <v>502</v>
      </c>
      <c r="E463">
        <v>1</v>
      </c>
      <c r="F463">
        <v>12</v>
      </c>
      <c r="G463" t="s">
        <v>17</v>
      </c>
      <c r="J463" t="s">
        <v>17</v>
      </c>
      <c r="K463">
        <v>2.1105</v>
      </c>
      <c r="Z463">
        <v>2007</v>
      </c>
      <c r="AA463">
        <v>502</v>
      </c>
      <c r="AB463">
        <v>1</v>
      </c>
      <c r="AC463">
        <v>12</v>
      </c>
      <c r="AD463" t="s">
        <v>17</v>
      </c>
      <c r="AE463" t="s">
        <v>17</v>
      </c>
      <c r="AF463" t="e">
        <f t="shared" si="48"/>
        <v>#VALUE!</v>
      </c>
      <c r="AG463" t="s">
        <v>17</v>
      </c>
      <c r="AH463" t="s">
        <v>17</v>
      </c>
      <c r="AI463" t="s">
        <v>17</v>
      </c>
      <c r="AJ463" t="s">
        <v>17</v>
      </c>
    </row>
    <row r="464" spans="3:36">
      <c r="C464">
        <v>2007</v>
      </c>
      <c r="D464">
        <v>502</v>
      </c>
      <c r="E464">
        <v>1</v>
      </c>
      <c r="F464">
        <v>13</v>
      </c>
      <c r="G464" t="s">
        <v>17</v>
      </c>
      <c r="J464" t="s">
        <v>17</v>
      </c>
      <c r="K464">
        <v>2.3778999999999999</v>
      </c>
      <c r="Z464">
        <v>2007</v>
      </c>
      <c r="AA464">
        <v>502</v>
      </c>
      <c r="AB464">
        <v>1</v>
      </c>
      <c r="AC464">
        <v>13</v>
      </c>
      <c r="AD464" t="s">
        <v>17</v>
      </c>
      <c r="AE464" t="s">
        <v>17</v>
      </c>
      <c r="AF464" t="e">
        <f t="shared" si="48"/>
        <v>#VALUE!</v>
      </c>
      <c r="AG464" t="s">
        <v>17</v>
      </c>
      <c r="AH464" t="s">
        <v>17</v>
      </c>
      <c r="AI464" t="s">
        <v>17</v>
      </c>
      <c r="AJ464" t="s">
        <v>17</v>
      </c>
    </row>
    <row r="465" spans="3:36">
      <c r="C465">
        <v>2007</v>
      </c>
      <c r="D465">
        <v>502</v>
      </c>
      <c r="E465">
        <v>1</v>
      </c>
      <c r="F465">
        <v>14</v>
      </c>
      <c r="G465" t="s">
        <v>17</v>
      </c>
      <c r="J465" t="s">
        <v>17</v>
      </c>
      <c r="K465">
        <v>1.9803999999999999</v>
      </c>
      <c r="Z465">
        <v>2007</v>
      </c>
      <c r="AA465">
        <v>502</v>
      </c>
      <c r="AB465">
        <v>1</v>
      </c>
      <c r="AC465">
        <v>14</v>
      </c>
      <c r="AD465" t="s">
        <v>17</v>
      </c>
      <c r="AE465" t="s">
        <v>17</v>
      </c>
      <c r="AF465" t="e">
        <f t="shared" si="48"/>
        <v>#VALUE!</v>
      </c>
      <c r="AG465" t="s">
        <v>17</v>
      </c>
      <c r="AH465" t="s">
        <v>17</v>
      </c>
      <c r="AI465" t="s">
        <v>17</v>
      </c>
      <c r="AJ465" t="s">
        <v>17</v>
      </c>
    </row>
    <row r="466" spans="3:36">
      <c r="C466">
        <v>2007</v>
      </c>
      <c r="D466">
        <v>502</v>
      </c>
      <c r="E466">
        <v>2</v>
      </c>
      <c r="F466">
        <v>1</v>
      </c>
      <c r="G466">
        <v>83</v>
      </c>
      <c r="H466">
        <v>0.44336999999999999</v>
      </c>
      <c r="I466">
        <v>2053.3681280000005</v>
      </c>
      <c r="J466">
        <v>5.3418072289156621E-3</v>
      </c>
      <c r="K466">
        <v>1.9617</v>
      </c>
      <c r="W466">
        <v>2053.3681280000005</v>
      </c>
      <c r="X466">
        <v>5.3418072289156621E-3</v>
      </c>
      <c r="Z466">
        <v>2007</v>
      </c>
      <c r="AA466">
        <v>502</v>
      </c>
      <c r="AB466">
        <v>2</v>
      </c>
      <c r="AC466">
        <v>1</v>
      </c>
      <c r="AD466">
        <v>83</v>
      </c>
      <c r="AE466">
        <v>0.44336999999999999</v>
      </c>
      <c r="AF466">
        <f t="shared" si="48"/>
        <v>2053.3681280000005</v>
      </c>
      <c r="AG466">
        <f t="shared" ref="AG466:AG472" si="50">AE466/AD466</f>
        <v>5.3418072289156621E-3</v>
      </c>
      <c r="AH466">
        <v>1.9168000000000001</v>
      </c>
      <c r="AI466" s="9">
        <v>30.556073333333337</v>
      </c>
      <c r="AJ466">
        <f>AI466*60*1.12/1000</f>
        <v>2.0533681280000007</v>
      </c>
    </row>
    <row r="467" spans="3:36">
      <c r="C467">
        <v>2007</v>
      </c>
      <c r="D467">
        <v>502</v>
      </c>
      <c r="E467">
        <v>2</v>
      </c>
      <c r="F467">
        <v>2</v>
      </c>
      <c r="G467">
        <v>83</v>
      </c>
      <c r="H467">
        <v>0.54884666666666659</v>
      </c>
      <c r="I467">
        <v>3084.9365120000002</v>
      </c>
      <c r="J467">
        <v>6.612610441767067E-3</v>
      </c>
      <c r="K467">
        <v>1.9685999999999999</v>
      </c>
      <c r="W467">
        <v>3084.9365120000002</v>
      </c>
      <c r="X467">
        <v>6.612610441767067E-3</v>
      </c>
      <c r="Z467">
        <v>2007</v>
      </c>
      <c r="AA467">
        <v>502</v>
      </c>
      <c r="AB467">
        <v>2</v>
      </c>
      <c r="AC467">
        <v>2</v>
      </c>
      <c r="AD467">
        <v>83</v>
      </c>
      <c r="AE467">
        <v>0.54884666666666659</v>
      </c>
      <c r="AF467">
        <f t="shared" si="48"/>
        <v>3084.9365120000002</v>
      </c>
      <c r="AG467">
        <f t="shared" si="50"/>
        <v>6.612610441767067E-3</v>
      </c>
      <c r="AH467">
        <v>1.8384</v>
      </c>
      <c r="AI467" s="9">
        <v>45.906793333333333</v>
      </c>
      <c r="AJ467">
        <f>AI467*60*1.12/1000</f>
        <v>3.0849365120000001</v>
      </c>
    </row>
    <row r="468" spans="3:36">
      <c r="C468">
        <v>2007</v>
      </c>
      <c r="D468">
        <v>502</v>
      </c>
      <c r="E468">
        <v>2</v>
      </c>
      <c r="F468">
        <v>3</v>
      </c>
      <c r="G468">
        <v>83</v>
      </c>
      <c r="H468">
        <v>0.55838333333333334</v>
      </c>
      <c r="I468">
        <v>2913.008448</v>
      </c>
      <c r="J468">
        <v>6.727510040160643E-3</v>
      </c>
      <c r="K468">
        <v>2.0163000000000002</v>
      </c>
      <c r="W468">
        <v>2913.008448</v>
      </c>
      <c r="X468">
        <v>6.727510040160643E-3</v>
      </c>
      <c r="Z468">
        <v>2007</v>
      </c>
      <c r="AA468">
        <v>502</v>
      </c>
      <c r="AB468">
        <v>2</v>
      </c>
      <c r="AC468">
        <v>3</v>
      </c>
      <c r="AD468">
        <v>83</v>
      </c>
      <c r="AE468">
        <v>0.55838333333333334</v>
      </c>
      <c r="AF468">
        <f t="shared" si="48"/>
        <v>2913.008448</v>
      </c>
      <c r="AG468">
        <f t="shared" si="50"/>
        <v>6.727510040160643E-3</v>
      </c>
      <c r="AH468">
        <v>1.8774999999999999</v>
      </c>
      <c r="AI468" s="9">
        <v>43.34834</v>
      </c>
      <c r="AJ468">
        <f>AI468*60*1.12/1000</f>
        <v>2.9130084480000003</v>
      </c>
    </row>
    <row r="469" spans="3:36">
      <c r="C469">
        <v>2007</v>
      </c>
      <c r="D469">
        <v>502</v>
      </c>
      <c r="E469">
        <v>2</v>
      </c>
      <c r="F469">
        <v>4</v>
      </c>
      <c r="G469">
        <v>83</v>
      </c>
      <c r="H469">
        <v>0.63960000000000006</v>
      </c>
      <c r="I469">
        <v>3765.3222880000003</v>
      </c>
      <c r="J469">
        <v>7.7060240963855425E-3</v>
      </c>
      <c r="K469">
        <v>1.9961</v>
      </c>
      <c r="W469">
        <v>3765.3222880000003</v>
      </c>
      <c r="X469">
        <v>7.7060240963855425E-3</v>
      </c>
      <c r="Z469">
        <v>2007</v>
      </c>
      <c r="AA469">
        <v>502</v>
      </c>
      <c r="AB469">
        <v>2</v>
      </c>
      <c r="AC469">
        <v>4</v>
      </c>
      <c r="AD469">
        <v>83</v>
      </c>
      <c r="AE469">
        <v>0.63960000000000006</v>
      </c>
      <c r="AF469">
        <f t="shared" si="48"/>
        <v>3765.3222880000003</v>
      </c>
      <c r="AG469">
        <f t="shared" si="50"/>
        <v>7.7060240963855425E-3</v>
      </c>
      <c r="AH469">
        <v>1.9233</v>
      </c>
      <c r="AI469" s="9">
        <v>56.031581666666661</v>
      </c>
      <c r="AJ469">
        <f>AI469*60*1.12/1000</f>
        <v>3.7653222880000001</v>
      </c>
    </row>
    <row r="470" spans="3:36">
      <c r="C470">
        <v>2007</v>
      </c>
      <c r="D470">
        <v>502</v>
      </c>
      <c r="E470">
        <v>2</v>
      </c>
      <c r="F470">
        <v>5</v>
      </c>
      <c r="G470">
        <v>83</v>
      </c>
      <c r="H470">
        <v>0.65969666666666671</v>
      </c>
      <c r="I470">
        <v>4183.4200800000008</v>
      </c>
      <c r="J470">
        <v>7.9481526104417683E-3</v>
      </c>
      <c r="K470">
        <v>2.1269</v>
      </c>
      <c r="W470">
        <v>4183.4200800000008</v>
      </c>
      <c r="X470">
        <v>7.9481526104417683E-3</v>
      </c>
      <c r="Z470">
        <v>2007</v>
      </c>
      <c r="AA470">
        <v>502</v>
      </c>
      <c r="AB470">
        <v>2</v>
      </c>
      <c r="AC470">
        <v>5</v>
      </c>
      <c r="AD470">
        <v>83</v>
      </c>
      <c r="AE470">
        <v>0.65969666666666671</v>
      </c>
      <c r="AF470">
        <f t="shared" si="48"/>
        <v>4183.4200800000008</v>
      </c>
      <c r="AG470">
        <f t="shared" si="50"/>
        <v>7.9481526104417683E-3</v>
      </c>
      <c r="AH470">
        <v>2.5339999999999998</v>
      </c>
      <c r="AI470" s="9">
        <v>62.253275000000009</v>
      </c>
      <c r="AJ470">
        <f>AI470*60*1.12/1000</f>
        <v>4.1834200800000012</v>
      </c>
    </row>
    <row r="471" spans="3:36">
      <c r="C471">
        <v>2007</v>
      </c>
      <c r="D471">
        <v>502</v>
      </c>
      <c r="E471">
        <v>2</v>
      </c>
      <c r="F471">
        <v>6</v>
      </c>
      <c r="G471">
        <v>83</v>
      </c>
      <c r="H471">
        <v>0.66448333333333343</v>
      </c>
      <c r="J471">
        <v>8.0058232931726914E-3</v>
      </c>
      <c r="K471">
        <v>2.1631999999999998</v>
      </c>
      <c r="X471">
        <v>8.0058232931726914E-3</v>
      </c>
      <c r="Z471">
        <v>2007</v>
      </c>
      <c r="AA471">
        <v>502</v>
      </c>
      <c r="AB471">
        <v>2</v>
      </c>
      <c r="AC471">
        <v>6</v>
      </c>
      <c r="AD471">
        <v>83</v>
      </c>
      <c r="AE471">
        <v>0.66448333333333343</v>
      </c>
      <c r="AF471" t="e">
        <f t="shared" si="48"/>
        <v>#VALUE!</v>
      </c>
      <c r="AG471">
        <f t="shared" si="50"/>
        <v>8.0058232931726914E-3</v>
      </c>
      <c r="AH471">
        <v>2.4943</v>
      </c>
      <c r="AI471" s="129" t="s">
        <v>17</v>
      </c>
      <c r="AJ471" s="129" t="s">
        <v>17</v>
      </c>
    </row>
    <row r="472" spans="3:36">
      <c r="C472">
        <v>2007</v>
      </c>
      <c r="D472">
        <v>502</v>
      </c>
      <c r="E472">
        <v>2</v>
      </c>
      <c r="F472">
        <v>7</v>
      </c>
      <c r="G472">
        <v>83</v>
      </c>
      <c r="H472">
        <v>0.69967666666666661</v>
      </c>
      <c r="J472">
        <v>8.4298393574297175E-3</v>
      </c>
      <c r="K472">
        <v>2.3395000000000001</v>
      </c>
      <c r="X472">
        <v>8.4298393574297175E-3</v>
      </c>
      <c r="Z472">
        <v>2007</v>
      </c>
      <c r="AA472">
        <v>502</v>
      </c>
      <c r="AB472">
        <v>2</v>
      </c>
      <c r="AC472">
        <v>7</v>
      </c>
      <c r="AD472">
        <v>83</v>
      </c>
      <c r="AE472">
        <v>0.69967666666666661</v>
      </c>
      <c r="AF472" t="e">
        <f t="shared" si="48"/>
        <v>#VALUE!</v>
      </c>
      <c r="AG472">
        <f t="shared" si="50"/>
        <v>8.4298393574297175E-3</v>
      </c>
      <c r="AH472">
        <v>2.4049</v>
      </c>
      <c r="AI472" s="129" t="s">
        <v>17</v>
      </c>
      <c r="AJ472" s="129" t="s">
        <v>17</v>
      </c>
    </row>
    <row r="473" spans="3:36">
      <c r="C473">
        <v>2007</v>
      </c>
      <c r="D473">
        <v>502</v>
      </c>
      <c r="E473">
        <v>2</v>
      </c>
      <c r="F473">
        <v>8</v>
      </c>
      <c r="G473" t="s">
        <v>17</v>
      </c>
      <c r="J473" t="s">
        <v>17</v>
      </c>
      <c r="K473">
        <v>2.0992000000000002</v>
      </c>
      <c r="Z473">
        <v>2007</v>
      </c>
      <c r="AA473">
        <v>502</v>
      </c>
      <c r="AB473">
        <v>2</v>
      </c>
      <c r="AC473">
        <v>8</v>
      </c>
      <c r="AD473" t="s">
        <v>17</v>
      </c>
      <c r="AE473" t="s">
        <v>17</v>
      </c>
      <c r="AF473" t="e">
        <f t="shared" si="48"/>
        <v>#VALUE!</v>
      </c>
      <c r="AG473" t="s">
        <v>17</v>
      </c>
      <c r="AH473" t="s">
        <v>17</v>
      </c>
      <c r="AI473" t="s">
        <v>17</v>
      </c>
      <c r="AJ473" t="s">
        <v>17</v>
      </c>
    </row>
    <row r="474" spans="3:36">
      <c r="C474">
        <v>2007</v>
      </c>
      <c r="D474">
        <v>502</v>
      </c>
      <c r="E474">
        <v>2</v>
      </c>
      <c r="F474">
        <v>9</v>
      </c>
      <c r="G474" t="s">
        <v>17</v>
      </c>
      <c r="J474" t="s">
        <v>17</v>
      </c>
      <c r="K474">
        <v>2.0836999999999999</v>
      </c>
      <c r="Z474">
        <v>2007</v>
      </c>
      <c r="AA474">
        <v>502</v>
      </c>
      <c r="AB474">
        <v>2</v>
      </c>
      <c r="AC474">
        <v>9</v>
      </c>
      <c r="AD474" t="s">
        <v>17</v>
      </c>
      <c r="AE474" t="s">
        <v>17</v>
      </c>
      <c r="AF474" t="e">
        <f t="shared" si="48"/>
        <v>#VALUE!</v>
      </c>
      <c r="AG474" t="s">
        <v>17</v>
      </c>
      <c r="AH474" t="s">
        <v>17</v>
      </c>
      <c r="AI474" t="s">
        <v>17</v>
      </c>
      <c r="AJ474" t="s">
        <v>17</v>
      </c>
    </row>
    <row r="475" spans="3:36">
      <c r="C475">
        <v>2007</v>
      </c>
      <c r="D475">
        <v>502</v>
      </c>
      <c r="E475">
        <v>2</v>
      </c>
      <c r="F475">
        <v>10</v>
      </c>
      <c r="G475" t="s">
        <v>17</v>
      </c>
      <c r="J475" t="s">
        <v>17</v>
      </c>
      <c r="K475">
        <v>2.2791999999999999</v>
      </c>
      <c r="Z475">
        <v>2007</v>
      </c>
      <c r="AA475">
        <v>502</v>
      </c>
      <c r="AB475">
        <v>2</v>
      </c>
      <c r="AC475">
        <v>10</v>
      </c>
      <c r="AD475" t="s">
        <v>17</v>
      </c>
      <c r="AE475" t="s">
        <v>17</v>
      </c>
      <c r="AF475" t="e">
        <f t="shared" si="48"/>
        <v>#VALUE!</v>
      </c>
      <c r="AG475" t="s">
        <v>17</v>
      </c>
      <c r="AH475" t="s">
        <v>17</v>
      </c>
      <c r="AI475" t="s">
        <v>17</v>
      </c>
      <c r="AJ475" t="s">
        <v>17</v>
      </c>
    </row>
    <row r="476" spans="3:36">
      <c r="C476">
        <v>2007</v>
      </c>
      <c r="D476">
        <v>502</v>
      </c>
      <c r="E476">
        <v>2</v>
      </c>
      <c r="F476">
        <v>11</v>
      </c>
      <c r="G476" t="s">
        <v>17</v>
      </c>
      <c r="J476" t="s">
        <v>17</v>
      </c>
      <c r="K476">
        <v>2.1389999999999998</v>
      </c>
      <c r="Z476">
        <v>2007</v>
      </c>
      <c r="AA476">
        <v>502</v>
      </c>
      <c r="AB476">
        <v>2</v>
      </c>
      <c r="AC476">
        <v>11</v>
      </c>
      <c r="AD476" t="s">
        <v>17</v>
      </c>
      <c r="AE476" t="s">
        <v>17</v>
      </c>
      <c r="AF476" t="e">
        <f t="shared" si="48"/>
        <v>#VALUE!</v>
      </c>
      <c r="AG476" t="s">
        <v>17</v>
      </c>
      <c r="AH476" t="s">
        <v>17</v>
      </c>
      <c r="AI476" t="s">
        <v>17</v>
      </c>
      <c r="AJ476" t="s">
        <v>17</v>
      </c>
    </row>
    <row r="477" spans="3:36">
      <c r="C477">
        <v>2007</v>
      </c>
      <c r="D477">
        <v>502</v>
      </c>
      <c r="E477">
        <v>2</v>
      </c>
      <c r="F477">
        <v>12</v>
      </c>
      <c r="G477" t="s">
        <v>17</v>
      </c>
      <c r="J477" t="s">
        <v>17</v>
      </c>
      <c r="K477">
        <v>1.9917</v>
      </c>
      <c r="Z477">
        <v>2007</v>
      </c>
      <c r="AA477">
        <v>502</v>
      </c>
      <c r="AB477">
        <v>2</v>
      </c>
      <c r="AC477">
        <v>12</v>
      </c>
      <c r="AD477" t="s">
        <v>17</v>
      </c>
      <c r="AE477" t="s">
        <v>17</v>
      </c>
      <c r="AF477" t="e">
        <f t="shared" si="48"/>
        <v>#VALUE!</v>
      </c>
      <c r="AG477" t="s">
        <v>17</v>
      </c>
      <c r="AH477" t="s">
        <v>17</v>
      </c>
      <c r="AI477" t="s">
        <v>17</v>
      </c>
      <c r="AJ477" t="s">
        <v>17</v>
      </c>
    </row>
    <row r="478" spans="3:36">
      <c r="C478">
        <v>2007</v>
      </c>
      <c r="D478">
        <v>502</v>
      </c>
      <c r="E478">
        <v>2</v>
      </c>
      <c r="F478">
        <v>13</v>
      </c>
      <c r="G478" t="s">
        <v>17</v>
      </c>
      <c r="J478" t="s">
        <v>17</v>
      </c>
      <c r="K478">
        <v>2.5024000000000002</v>
      </c>
      <c r="Z478">
        <v>2007</v>
      </c>
      <c r="AA478">
        <v>502</v>
      </c>
      <c r="AB478">
        <v>2</v>
      </c>
      <c r="AC478">
        <v>13</v>
      </c>
      <c r="AD478" t="s">
        <v>17</v>
      </c>
      <c r="AE478" t="s">
        <v>17</v>
      </c>
      <c r="AF478" t="e">
        <f t="shared" si="48"/>
        <v>#VALUE!</v>
      </c>
      <c r="AG478" t="s">
        <v>17</v>
      </c>
      <c r="AH478" t="s">
        <v>17</v>
      </c>
      <c r="AI478" t="s">
        <v>17</v>
      </c>
      <c r="AJ478" t="s">
        <v>17</v>
      </c>
    </row>
    <row r="479" spans="3:36">
      <c r="C479">
        <v>2007</v>
      </c>
      <c r="D479">
        <v>502</v>
      </c>
      <c r="E479">
        <v>2</v>
      </c>
      <c r="F479">
        <v>14</v>
      </c>
      <c r="G479" t="s">
        <v>17</v>
      </c>
      <c r="J479" t="s">
        <v>17</v>
      </c>
      <c r="K479">
        <v>2.0840999999999998</v>
      </c>
      <c r="Z479">
        <v>2007</v>
      </c>
      <c r="AA479">
        <v>502</v>
      </c>
      <c r="AB479">
        <v>2</v>
      </c>
      <c r="AC479">
        <v>14</v>
      </c>
      <c r="AD479" t="s">
        <v>17</v>
      </c>
      <c r="AE479" t="s">
        <v>17</v>
      </c>
      <c r="AF479" t="e">
        <f t="shared" si="48"/>
        <v>#VALUE!</v>
      </c>
      <c r="AG479" t="s">
        <v>17</v>
      </c>
      <c r="AH479" t="s">
        <v>17</v>
      </c>
      <c r="AI479" t="s">
        <v>17</v>
      </c>
      <c r="AJ479" t="s">
        <v>17</v>
      </c>
    </row>
    <row r="480" spans="3:36">
      <c r="C480">
        <v>2007</v>
      </c>
      <c r="D480">
        <v>502</v>
      </c>
      <c r="E480">
        <v>3</v>
      </c>
      <c r="F480">
        <v>1</v>
      </c>
      <c r="G480">
        <v>83</v>
      </c>
      <c r="H480">
        <v>0.52921666666666667</v>
      </c>
      <c r="I480">
        <v>3031.6974240000013</v>
      </c>
      <c r="J480">
        <v>6.3761044176706824E-3</v>
      </c>
      <c r="K480">
        <v>1.8589</v>
      </c>
      <c r="W480">
        <v>3031.6974240000013</v>
      </c>
      <c r="X480">
        <v>6.3761044176706824E-3</v>
      </c>
      <c r="Z480">
        <v>2007</v>
      </c>
      <c r="AA480">
        <v>502</v>
      </c>
      <c r="AB480">
        <v>3</v>
      </c>
      <c r="AC480">
        <v>1</v>
      </c>
      <c r="AD480">
        <v>83</v>
      </c>
      <c r="AE480">
        <v>0.52921666666666667</v>
      </c>
      <c r="AF480">
        <f t="shared" si="48"/>
        <v>3031.6974240000013</v>
      </c>
      <c r="AG480">
        <f t="shared" ref="AG480:AG486" si="51">AE480/AD480</f>
        <v>6.3761044176706824E-3</v>
      </c>
      <c r="AH480">
        <v>1.8542000000000001</v>
      </c>
      <c r="AI480" s="9">
        <v>45.114545000000014</v>
      </c>
      <c r="AJ480">
        <f>AI480*60*1.12/1000</f>
        <v>3.0316974240000012</v>
      </c>
    </row>
    <row r="481" spans="3:36">
      <c r="C481">
        <v>2007</v>
      </c>
      <c r="D481">
        <v>502</v>
      </c>
      <c r="E481">
        <v>3</v>
      </c>
      <c r="F481">
        <v>2</v>
      </c>
      <c r="G481">
        <v>83</v>
      </c>
      <c r="H481">
        <v>0.5196466666666667</v>
      </c>
      <c r="I481">
        <v>2622.8798400000001</v>
      </c>
      <c r="J481">
        <v>6.2608032128514063E-3</v>
      </c>
      <c r="K481">
        <v>1.8205</v>
      </c>
      <c r="W481">
        <v>2622.8798400000001</v>
      </c>
      <c r="X481">
        <v>6.2608032128514063E-3</v>
      </c>
      <c r="Z481">
        <v>2007</v>
      </c>
      <c r="AA481">
        <v>502</v>
      </c>
      <c r="AB481">
        <v>3</v>
      </c>
      <c r="AC481">
        <v>2</v>
      </c>
      <c r="AD481">
        <v>83</v>
      </c>
      <c r="AE481">
        <v>0.5196466666666667</v>
      </c>
      <c r="AF481">
        <f t="shared" si="48"/>
        <v>2622.8798400000001</v>
      </c>
      <c r="AG481">
        <f t="shared" si="51"/>
        <v>6.2608032128514063E-3</v>
      </c>
      <c r="AH481" s="129" t="s">
        <v>337</v>
      </c>
      <c r="AI481" s="9">
        <v>39.030949999999997</v>
      </c>
      <c r="AJ481">
        <f>AI481*60*1.12/1000</f>
        <v>2.62287984</v>
      </c>
    </row>
    <row r="482" spans="3:36">
      <c r="C482">
        <v>2007</v>
      </c>
      <c r="D482">
        <v>502</v>
      </c>
      <c r="E482">
        <v>3</v>
      </c>
      <c r="F482">
        <v>3</v>
      </c>
      <c r="G482">
        <v>83</v>
      </c>
      <c r="H482">
        <v>0.65753000000000006</v>
      </c>
      <c r="I482">
        <v>2803.1112480000006</v>
      </c>
      <c r="J482">
        <v>7.9220481927710848E-3</v>
      </c>
      <c r="K482">
        <v>1.8732</v>
      </c>
      <c r="W482">
        <v>2803.1112480000006</v>
      </c>
      <c r="X482">
        <v>7.9220481927710848E-3</v>
      </c>
      <c r="Z482">
        <v>2007</v>
      </c>
      <c r="AA482">
        <v>502</v>
      </c>
      <c r="AB482">
        <v>3</v>
      </c>
      <c r="AC482">
        <v>3</v>
      </c>
      <c r="AD482">
        <v>83</v>
      </c>
      <c r="AE482">
        <v>0.65753000000000006</v>
      </c>
      <c r="AF482">
        <f t="shared" si="48"/>
        <v>2803.1112480000006</v>
      </c>
      <c r="AG482">
        <f t="shared" si="51"/>
        <v>7.9220481927710848E-3</v>
      </c>
      <c r="AH482">
        <v>1.9836</v>
      </c>
      <c r="AI482" s="9">
        <v>41.712965000000011</v>
      </c>
      <c r="AJ482">
        <f>AI482*60*1.12/1000</f>
        <v>2.8031112480000004</v>
      </c>
    </row>
    <row r="483" spans="3:36">
      <c r="C483">
        <v>2007</v>
      </c>
      <c r="D483">
        <v>502</v>
      </c>
      <c r="E483">
        <v>3</v>
      </c>
      <c r="F483">
        <v>4</v>
      </c>
      <c r="G483">
        <v>83</v>
      </c>
      <c r="H483">
        <v>0.66180000000000005</v>
      </c>
      <c r="I483">
        <v>3125.9648000000007</v>
      </c>
      <c r="J483">
        <v>7.9734939759036148E-3</v>
      </c>
      <c r="K483">
        <v>2.0661</v>
      </c>
      <c r="W483">
        <v>3125.9648000000007</v>
      </c>
      <c r="X483">
        <v>7.9734939759036148E-3</v>
      </c>
      <c r="Z483">
        <v>2007</v>
      </c>
      <c r="AA483">
        <v>502</v>
      </c>
      <c r="AB483">
        <v>3</v>
      </c>
      <c r="AC483">
        <v>4</v>
      </c>
      <c r="AD483">
        <v>83</v>
      </c>
      <c r="AE483">
        <v>0.66180000000000005</v>
      </c>
      <c r="AF483">
        <f t="shared" si="48"/>
        <v>3125.9648000000007</v>
      </c>
      <c r="AG483">
        <f t="shared" si="51"/>
        <v>7.9734939759036148E-3</v>
      </c>
      <c r="AH483">
        <v>2.1753999999999998</v>
      </c>
      <c r="AI483" s="9">
        <v>46.51733333333334</v>
      </c>
      <c r="AJ483">
        <f>AI483*60*1.12/1000</f>
        <v>3.1259648000000007</v>
      </c>
    </row>
    <row r="484" spans="3:36">
      <c r="C484">
        <v>2007</v>
      </c>
      <c r="D484">
        <v>502</v>
      </c>
      <c r="E484">
        <v>3</v>
      </c>
      <c r="F484">
        <v>5</v>
      </c>
      <c r="G484">
        <v>83</v>
      </c>
      <c r="H484">
        <v>0.68074333333333337</v>
      </c>
      <c r="I484">
        <v>2612.1343359999996</v>
      </c>
      <c r="J484">
        <v>8.2017269076305223E-3</v>
      </c>
      <c r="K484">
        <v>2.6145999999999998</v>
      </c>
      <c r="W484">
        <v>2612.1343359999996</v>
      </c>
      <c r="X484">
        <v>8.2017269076305223E-3</v>
      </c>
      <c r="Z484">
        <v>2007</v>
      </c>
      <c r="AA484">
        <v>502</v>
      </c>
      <c r="AB484">
        <v>3</v>
      </c>
      <c r="AC484">
        <v>5</v>
      </c>
      <c r="AD484">
        <v>83</v>
      </c>
      <c r="AE484">
        <v>0.68074333333333337</v>
      </c>
      <c r="AF484">
        <f t="shared" si="48"/>
        <v>2612.1343359999996</v>
      </c>
      <c r="AG484">
        <f t="shared" si="51"/>
        <v>8.2017269076305223E-3</v>
      </c>
      <c r="AH484">
        <v>2.2587000000000002</v>
      </c>
      <c r="AI484" s="9">
        <v>38.871046666666658</v>
      </c>
      <c r="AJ484">
        <f>AI484*60*1.12/1000</f>
        <v>2.6121343359999996</v>
      </c>
    </row>
    <row r="485" spans="3:36">
      <c r="C485">
        <v>2007</v>
      </c>
      <c r="D485">
        <v>502</v>
      </c>
      <c r="E485">
        <v>3</v>
      </c>
      <c r="F485">
        <v>6</v>
      </c>
      <c r="G485">
        <v>83</v>
      </c>
      <c r="H485">
        <v>0.64285666666666663</v>
      </c>
      <c r="J485">
        <v>7.7452610441767064E-3</v>
      </c>
      <c r="K485">
        <v>2.7431999999999999</v>
      </c>
      <c r="X485">
        <v>7.7452610441767064E-3</v>
      </c>
      <c r="Z485">
        <v>2007</v>
      </c>
      <c r="AA485">
        <v>502</v>
      </c>
      <c r="AB485">
        <v>3</v>
      </c>
      <c r="AC485">
        <v>6</v>
      </c>
      <c r="AD485">
        <v>83</v>
      </c>
      <c r="AE485">
        <v>0.64285666666666663</v>
      </c>
      <c r="AF485" t="e">
        <f t="shared" si="48"/>
        <v>#VALUE!</v>
      </c>
      <c r="AG485">
        <f t="shared" si="51"/>
        <v>7.7452610441767064E-3</v>
      </c>
      <c r="AH485" s="129" t="s">
        <v>17</v>
      </c>
      <c r="AI485" s="129" t="s">
        <v>17</v>
      </c>
      <c r="AJ485" s="129" t="s">
        <v>17</v>
      </c>
    </row>
    <row r="486" spans="3:36">
      <c r="C486">
        <v>2007</v>
      </c>
      <c r="D486">
        <v>502</v>
      </c>
      <c r="E486">
        <v>3</v>
      </c>
      <c r="F486">
        <v>7</v>
      </c>
      <c r="G486">
        <v>83</v>
      </c>
      <c r="H486">
        <v>0.67655999999999994</v>
      </c>
      <c r="J486">
        <v>8.151325301204819E-3</v>
      </c>
      <c r="K486">
        <v>2.9064999999999999</v>
      </c>
      <c r="X486">
        <v>8.151325301204819E-3</v>
      </c>
      <c r="Z486">
        <v>2007</v>
      </c>
      <c r="AA486">
        <v>502</v>
      </c>
      <c r="AB486">
        <v>3</v>
      </c>
      <c r="AC486">
        <v>7</v>
      </c>
      <c r="AD486">
        <v>83</v>
      </c>
      <c r="AE486">
        <v>0.67655999999999994</v>
      </c>
      <c r="AF486" t="e">
        <f t="shared" si="48"/>
        <v>#VALUE!</v>
      </c>
      <c r="AG486">
        <f t="shared" si="51"/>
        <v>8.151325301204819E-3</v>
      </c>
      <c r="AH486" s="129">
        <v>2.39</v>
      </c>
      <c r="AI486" s="129" t="s">
        <v>17</v>
      </c>
      <c r="AJ486" s="129" t="s">
        <v>17</v>
      </c>
    </row>
    <row r="487" spans="3:36">
      <c r="C487">
        <v>2007</v>
      </c>
      <c r="D487">
        <v>502</v>
      </c>
      <c r="E487">
        <v>3</v>
      </c>
      <c r="F487">
        <v>8</v>
      </c>
      <c r="G487" t="s">
        <v>17</v>
      </c>
      <c r="J487" t="s">
        <v>17</v>
      </c>
      <c r="K487">
        <v>2.7465000000000002</v>
      </c>
      <c r="Z487">
        <v>2007</v>
      </c>
      <c r="AA487">
        <v>502</v>
      </c>
      <c r="AB487">
        <v>3</v>
      </c>
      <c r="AC487">
        <v>8</v>
      </c>
      <c r="AD487" t="s">
        <v>17</v>
      </c>
      <c r="AE487" t="s">
        <v>17</v>
      </c>
      <c r="AF487" t="e">
        <f t="shared" si="48"/>
        <v>#VALUE!</v>
      </c>
      <c r="AG487" t="s">
        <v>17</v>
      </c>
      <c r="AH487" t="s">
        <v>17</v>
      </c>
      <c r="AI487" t="s">
        <v>17</v>
      </c>
      <c r="AJ487" t="s">
        <v>17</v>
      </c>
    </row>
    <row r="488" spans="3:36">
      <c r="C488">
        <v>2007</v>
      </c>
      <c r="D488">
        <v>502</v>
      </c>
      <c r="E488">
        <v>3</v>
      </c>
      <c r="F488">
        <v>9</v>
      </c>
      <c r="G488" t="s">
        <v>17</v>
      </c>
      <c r="J488" t="s">
        <v>17</v>
      </c>
      <c r="K488">
        <v>2.4618000000000002</v>
      </c>
      <c r="Z488">
        <v>2007</v>
      </c>
      <c r="AA488">
        <v>502</v>
      </c>
      <c r="AB488">
        <v>3</v>
      </c>
      <c r="AC488">
        <v>9</v>
      </c>
      <c r="AD488" t="s">
        <v>17</v>
      </c>
      <c r="AE488" t="s">
        <v>17</v>
      </c>
      <c r="AF488" t="e">
        <f t="shared" si="48"/>
        <v>#VALUE!</v>
      </c>
      <c r="AG488" t="s">
        <v>17</v>
      </c>
      <c r="AH488" t="s">
        <v>17</v>
      </c>
      <c r="AI488" t="s">
        <v>17</v>
      </c>
      <c r="AJ488" t="s">
        <v>17</v>
      </c>
    </row>
    <row r="489" spans="3:36">
      <c r="C489">
        <v>2007</v>
      </c>
      <c r="D489">
        <v>502</v>
      </c>
      <c r="E489">
        <v>3</v>
      </c>
      <c r="F489">
        <v>10</v>
      </c>
      <c r="G489" t="s">
        <v>17</v>
      </c>
      <c r="J489" t="s">
        <v>17</v>
      </c>
      <c r="K489">
        <v>2.4243999999999999</v>
      </c>
      <c r="Z489">
        <v>2007</v>
      </c>
      <c r="AA489">
        <v>502</v>
      </c>
      <c r="AB489">
        <v>3</v>
      </c>
      <c r="AC489">
        <v>10</v>
      </c>
      <c r="AD489" t="s">
        <v>17</v>
      </c>
      <c r="AE489" t="s">
        <v>17</v>
      </c>
      <c r="AF489" t="e">
        <f t="shared" si="48"/>
        <v>#VALUE!</v>
      </c>
      <c r="AG489" t="s">
        <v>17</v>
      </c>
      <c r="AH489" t="s">
        <v>17</v>
      </c>
      <c r="AI489" t="s">
        <v>17</v>
      </c>
      <c r="AJ489" t="s">
        <v>17</v>
      </c>
    </row>
    <row r="490" spans="3:36">
      <c r="C490">
        <v>2007</v>
      </c>
      <c r="D490">
        <v>502</v>
      </c>
      <c r="E490">
        <v>3</v>
      </c>
      <c r="F490">
        <v>11</v>
      </c>
      <c r="G490" t="s">
        <v>17</v>
      </c>
      <c r="J490" t="s">
        <v>17</v>
      </c>
      <c r="K490">
        <v>2.7591999999999999</v>
      </c>
      <c r="Z490">
        <v>2007</v>
      </c>
      <c r="AA490">
        <v>502</v>
      </c>
      <c r="AB490">
        <v>3</v>
      </c>
      <c r="AC490">
        <v>11</v>
      </c>
      <c r="AD490" t="s">
        <v>17</v>
      </c>
      <c r="AE490" t="s">
        <v>17</v>
      </c>
      <c r="AF490" t="e">
        <f t="shared" si="48"/>
        <v>#VALUE!</v>
      </c>
      <c r="AG490" t="s">
        <v>17</v>
      </c>
      <c r="AH490" t="s">
        <v>17</v>
      </c>
      <c r="AI490" t="s">
        <v>17</v>
      </c>
      <c r="AJ490" t="s">
        <v>17</v>
      </c>
    </row>
    <row r="491" spans="3:36">
      <c r="C491">
        <v>2007</v>
      </c>
      <c r="D491">
        <v>502</v>
      </c>
      <c r="E491">
        <v>3</v>
      </c>
      <c r="F491">
        <v>12</v>
      </c>
      <c r="G491" t="s">
        <v>17</v>
      </c>
      <c r="J491" t="s">
        <v>17</v>
      </c>
      <c r="K491">
        <v>2.9146000000000001</v>
      </c>
      <c r="Z491">
        <v>2007</v>
      </c>
      <c r="AA491">
        <v>502</v>
      </c>
      <c r="AB491">
        <v>3</v>
      </c>
      <c r="AC491">
        <v>12</v>
      </c>
      <c r="AD491" t="s">
        <v>17</v>
      </c>
      <c r="AE491" t="s">
        <v>17</v>
      </c>
      <c r="AF491" t="e">
        <f t="shared" si="48"/>
        <v>#VALUE!</v>
      </c>
      <c r="AG491" t="s">
        <v>17</v>
      </c>
      <c r="AH491" t="s">
        <v>17</v>
      </c>
      <c r="AI491" t="s">
        <v>17</v>
      </c>
      <c r="AJ491" t="s">
        <v>17</v>
      </c>
    </row>
    <row r="492" spans="3:36">
      <c r="C492">
        <v>2007</v>
      </c>
      <c r="D492">
        <v>502</v>
      </c>
      <c r="E492">
        <v>3</v>
      </c>
      <c r="F492">
        <v>13</v>
      </c>
      <c r="G492" t="s">
        <v>17</v>
      </c>
      <c r="J492" t="s">
        <v>17</v>
      </c>
      <c r="K492">
        <v>2.8866999999999998</v>
      </c>
      <c r="Z492">
        <v>2007</v>
      </c>
      <c r="AA492">
        <v>502</v>
      </c>
      <c r="AB492">
        <v>3</v>
      </c>
      <c r="AC492">
        <v>13</v>
      </c>
      <c r="AD492" t="s">
        <v>17</v>
      </c>
      <c r="AE492" t="s">
        <v>17</v>
      </c>
      <c r="AF492" t="e">
        <f t="shared" si="48"/>
        <v>#VALUE!</v>
      </c>
      <c r="AG492" t="s">
        <v>17</v>
      </c>
      <c r="AH492" t="s">
        <v>17</v>
      </c>
      <c r="AI492" t="s">
        <v>17</v>
      </c>
      <c r="AJ492" t="s">
        <v>17</v>
      </c>
    </row>
    <row r="493" spans="3:36">
      <c r="C493">
        <v>2007</v>
      </c>
      <c r="D493">
        <v>502</v>
      </c>
      <c r="E493">
        <v>3</v>
      </c>
      <c r="F493">
        <v>14</v>
      </c>
      <c r="G493" t="s">
        <v>17</v>
      </c>
      <c r="J493" t="s">
        <v>17</v>
      </c>
      <c r="K493">
        <v>2.3515000000000001</v>
      </c>
      <c r="Z493">
        <v>2007</v>
      </c>
      <c r="AA493">
        <v>502</v>
      </c>
      <c r="AB493">
        <v>3</v>
      </c>
      <c r="AC493">
        <v>14</v>
      </c>
      <c r="AD493" t="s">
        <v>17</v>
      </c>
      <c r="AE493" t="s">
        <v>17</v>
      </c>
      <c r="AF493" t="e">
        <f t="shared" si="48"/>
        <v>#VALUE!</v>
      </c>
      <c r="AG493" t="s">
        <v>17</v>
      </c>
      <c r="AH493" t="s">
        <v>17</v>
      </c>
      <c r="AI493" t="s">
        <v>17</v>
      </c>
      <c r="AJ493" t="s">
        <v>17</v>
      </c>
    </row>
    <row r="494" spans="3:36">
      <c r="C494">
        <v>2007</v>
      </c>
      <c r="D494">
        <v>502</v>
      </c>
      <c r="E494">
        <v>4</v>
      </c>
      <c r="F494">
        <v>1</v>
      </c>
      <c r="G494">
        <v>83</v>
      </c>
      <c r="H494">
        <v>0.5390100000000001</v>
      </c>
      <c r="I494">
        <v>2281.9543040000003</v>
      </c>
      <c r="J494">
        <v>6.4940963855421698E-3</v>
      </c>
      <c r="K494">
        <v>2.0198</v>
      </c>
      <c r="W494">
        <v>2281.9543040000003</v>
      </c>
      <c r="X494">
        <v>6.4940963855421698E-3</v>
      </c>
      <c r="Z494">
        <v>2007</v>
      </c>
      <c r="AA494">
        <v>502</v>
      </c>
      <c r="AB494">
        <v>4</v>
      </c>
      <c r="AC494">
        <v>1</v>
      </c>
      <c r="AD494">
        <v>83</v>
      </c>
      <c r="AE494">
        <v>0.5390100000000001</v>
      </c>
      <c r="AF494">
        <f t="shared" si="48"/>
        <v>2281.9543040000003</v>
      </c>
      <c r="AG494">
        <f t="shared" ref="AG494:AG500" si="52">AE494/AD494</f>
        <v>6.4940963855421698E-3</v>
      </c>
      <c r="AH494">
        <v>1.9502999999999999</v>
      </c>
      <c r="AI494" s="9">
        <v>33.957653333333333</v>
      </c>
      <c r="AJ494">
        <f>AI494*60*1.12/1000</f>
        <v>2.2819543040000001</v>
      </c>
    </row>
    <row r="495" spans="3:36">
      <c r="C495">
        <v>2007</v>
      </c>
      <c r="D495">
        <v>502</v>
      </c>
      <c r="E495">
        <v>4</v>
      </c>
      <c r="F495">
        <v>2</v>
      </c>
      <c r="G495">
        <v>83</v>
      </c>
      <c r="H495">
        <v>0.57960999999999996</v>
      </c>
      <c r="I495">
        <v>2734.7307680000008</v>
      </c>
      <c r="J495">
        <v>6.9832530120481923E-3</v>
      </c>
      <c r="K495">
        <v>1.8684000000000001</v>
      </c>
      <c r="W495">
        <v>2734.7307680000008</v>
      </c>
      <c r="X495">
        <v>6.9832530120481923E-3</v>
      </c>
      <c r="Z495">
        <v>2007</v>
      </c>
      <c r="AA495">
        <v>502</v>
      </c>
      <c r="AB495">
        <v>4</v>
      </c>
      <c r="AC495">
        <v>2</v>
      </c>
      <c r="AD495">
        <v>83</v>
      </c>
      <c r="AE495">
        <v>0.57960999999999996</v>
      </c>
      <c r="AF495">
        <f t="shared" si="48"/>
        <v>2734.7307680000008</v>
      </c>
      <c r="AG495">
        <f t="shared" si="52"/>
        <v>6.9832530120481923E-3</v>
      </c>
      <c r="AH495" s="129" t="s">
        <v>17</v>
      </c>
      <c r="AI495" s="9">
        <v>40.695398333333337</v>
      </c>
      <c r="AJ495">
        <f>AI495*60*1.12/1000</f>
        <v>2.7347307680000008</v>
      </c>
    </row>
    <row r="496" spans="3:36">
      <c r="C496">
        <v>2007</v>
      </c>
      <c r="D496">
        <v>502</v>
      </c>
      <c r="E496">
        <v>4</v>
      </c>
      <c r="F496">
        <v>3</v>
      </c>
      <c r="G496">
        <v>83</v>
      </c>
      <c r="H496">
        <v>0.55779666666666661</v>
      </c>
      <c r="I496">
        <v>3177.2501600000005</v>
      </c>
      <c r="J496">
        <v>6.7204417670682724E-3</v>
      </c>
      <c r="K496">
        <v>1.9268000000000001</v>
      </c>
      <c r="W496">
        <v>3177.2501600000005</v>
      </c>
      <c r="X496">
        <v>6.7204417670682724E-3</v>
      </c>
      <c r="Z496">
        <v>2007</v>
      </c>
      <c r="AA496">
        <v>502</v>
      </c>
      <c r="AB496">
        <v>4</v>
      </c>
      <c r="AC496">
        <v>3</v>
      </c>
      <c r="AD496">
        <v>83</v>
      </c>
      <c r="AE496">
        <v>0.55779666666666661</v>
      </c>
      <c r="AF496">
        <f t="shared" si="48"/>
        <v>3177.2501600000005</v>
      </c>
      <c r="AG496">
        <f t="shared" si="52"/>
        <v>6.7204417670682724E-3</v>
      </c>
      <c r="AH496">
        <v>1.9036</v>
      </c>
      <c r="AI496" s="9">
        <v>47.280508333333337</v>
      </c>
      <c r="AJ496">
        <f>AI496*60*1.12/1000</f>
        <v>3.1772501600000007</v>
      </c>
    </row>
    <row r="497" spans="3:36">
      <c r="C497">
        <v>2007</v>
      </c>
      <c r="D497">
        <v>502</v>
      </c>
      <c r="E497">
        <v>4</v>
      </c>
      <c r="F497">
        <v>4</v>
      </c>
      <c r="G497">
        <v>83</v>
      </c>
      <c r="H497">
        <v>0.65749666666666673</v>
      </c>
      <c r="I497">
        <v>3535.2708160000002</v>
      </c>
      <c r="J497">
        <v>7.9216465863453829E-3</v>
      </c>
      <c r="K497">
        <v>2.0623</v>
      </c>
      <c r="W497">
        <v>3535.2708160000002</v>
      </c>
      <c r="X497">
        <v>7.9216465863453829E-3</v>
      </c>
      <c r="Z497">
        <v>2007</v>
      </c>
      <c r="AA497">
        <v>502</v>
      </c>
      <c r="AB497">
        <v>4</v>
      </c>
      <c r="AC497">
        <v>4</v>
      </c>
      <c r="AD497">
        <v>83</v>
      </c>
      <c r="AE497">
        <v>0.65749666666666673</v>
      </c>
      <c r="AF497">
        <f t="shared" si="48"/>
        <v>3535.2708160000002</v>
      </c>
      <c r="AG497">
        <f t="shared" si="52"/>
        <v>7.9216465863453829E-3</v>
      </c>
      <c r="AH497">
        <v>1.9315</v>
      </c>
      <c r="AI497" s="9">
        <v>52.608196666666664</v>
      </c>
      <c r="AJ497">
        <f>AI497*60*1.12/1000</f>
        <v>3.5352708160000001</v>
      </c>
    </row>
    <row r="498" spans="3:36">
      <c r="C498">
        <v>2007</v>
      </c>
      <c r="D498">
        <v>502</v>
      </c>
      <c r="E498">
        <v>4</v>
      </c>
      <c r="F498">
        <v>5</v>
      </c>
      <c r="G498">
        <v>83</v>
      </c>
      <c r="H498">
        <v>0.65559333333333336</v>
      </c>
      <c r="I498">
        <v>3117.1730240000006</v>
      </c>
      <c r="J498">
        <v>7.8987148594377513E-3</v>
      </c>
      <c r="K498">
        <v>2.5720000000000001</v>
      </c>
      <c r="W498">
        <v>3117.1730240000006</v>
      </c>
      <c r="X498">
        <v>7.8987148594377513E-3</v>
      </c>
      <c r="Z498">
        <v>2007</v>
      </c>
      <c r="AA498">
        <v>502</v>
      </c>
      <c r="AB498">
        <v>4</v>
      </c>
      <c r="AC498">
        <v>5</v>
      </c>
      <c r="AD498">
        <v>83</v>
      </c>
      <c r="AE498">
        <v>0.65559333333333336</v>
      </c>
      <c r="AF498">
        <f t="shared" si="48"/>
        <v>3117.1730240000006</v>
      </c>
      <c r="AG498">
        <f t="shared" si="52"/>
        <v>7.8987148594377513E-3</v>
      </c>
      <c r="AH498">
        <v>1.9682999999999999</v>
      </c>
      <c r="AI498" s="9">
        <v>46.386503333333344</v>
      </c>
      <c r="AJ498">
        <f>AI498*60*1.12/1000</f>
        <v>3.1171730240000004</v>
      </c>
    </row>
    <row r="499" spans="3:36">
      <c r="C499">
        <v>2007</v>
      </c>
      <c r="D499">
        <v>502</v>
      </c>
      <c r="E499">
        <v>4</v>
      </c>
      <c r="F499">
        <v>6</v>
      </c>
      <c r="G499">
        <v>83</v>
      </c>
      <c r="H499">
        <v>0.70194666666666661</v>
      </c>
      <c r="J499">
        <v>8.4571887550200803E-3</v>
      </c>
      <c r="K499">
        <v>2.5327000000000002</v>
      </c>
      <c r="X499">
        <v>8.4571887550200803E-3</v>
      </c>
      <c r="Z499">
        <v>2007</v>
      </c>
      <c r="AA499">
        <v>502</v>
      </c>
      <c r="AB499">
        <v>4</v>
      </c>
      <c r="AC499">
        <v>6</v>
      </c>
      <c r="AD499">
        <v>83</v>
      </c>
      <c r="AE499">
        <v>0.70194666666666661</v>
      </c>
      <c r="AF499" t="e">
        <f t="shared" si="48"/>
        <v>#VALUE!</v>
      </c>
      <c r="AG499">
        <f t="shared" si="52"/>
        <v>8.4571887550200803E-3</v>
      </c>
      <c r="AH499" s="129" t="s">
        <v>17</v>
      </c>
      <c r="AI499" s="129" t="s">
        <v>17</v>
      </c>
      <c r="AJ499" s="129" t="s">
        <v>17</v>
      </c>
    </row>
    <row r="500" spans="3:36">
      <c r="C500">
        <v>2007</v>
      </c>
      <c r="D500">
        <v>502</v>
      </c>
      <c r="E500">
        <v>4</v>
      </c>
      <c r="F500">
        <v>7</v>
      </c>
      <c r="G500">
        <v>83</v>
      </c>
      <c r="H500">
        <v>0.70501000000000003</v>
      </c>
      <c r="J500">
        <v>8.494096385542169E-3</v>
      </c>
      <c r="K500">
        <v>2.7372999999999998</v>
      </c>
      <c r="X500">
        <v>8.494096385542169E-3</v>
      </c>
      <c r="Z500">
        <v>2007</v>
      </c>
      <c r="AA500">
        <v>502</v>
      </c>
      <c r="AB500">
        <v>4</v>
      </c>
      <c r="AC500">
        <v>7</v>
      </c>
      <c r="AD500">
        <v>83</v>
      </c>
      <c r="AE500">
        <v>0.70501000000000003</v>
      </c>
      <c r="AF500" t="e">
        <f t="shared" si="48"/>
        <v>#VALUE!</v>
      </c>
      <c r="AG500">
        <f t="shared" si="52"/>
        <v>8.494096385542169E-3</v>
      </c>
      <c r="AH500" s="129">
        <v>2.39</v>
      </c>
      <c r="AI500" s="129" t="s">
        <v>17</v>
      </c>
      <c r="AJ500" s="129" t="s">
        <v>17</v>
      </c>
    </row>
    <row r="501" spans="3:36">
      <c r="C501">
        <v>2007</v>
      </c>
      <c r="D501">
        <v>502</v>
      </c>
      <c r="E501">
        <v>4</v>
      </c>
      <c r="F501">
        <v>8</v>
      </c>
      <c r="G501" t="s">
        <v>17</v>
      </c>
      <c r="J501" t="s">
        <v>17</v>
      </c>
      <c r="K501">
        <v>2.4224000000000001</v>
      </c>
      <c r="Z501">
        <v>2007</v>
      </c>
      <c r="AA501">
        <v>502</v>
      </c>
      <c r="AB501">
        <v>4</v>
      </c>
      <c r="AC501">
        <v>8</v>
      </c>
      <c r="AD501" t="s">
        <v>17</v>
      </c>
      <c r="AE501" t="s">
        <v>17</v>
      </c>
      <c r="AF501" t="e">
        <f t="shared" si="48"/>
        <v>#VALUE!</v>
      </c>
      <c r="AG501" t="s">
        <v>17</v>
      </c>
      <c r="AH501" t="s">
        <v>17</v>
      </c>
      <c r="AI501" t="s">
        <v>17</v>
      </c>
      <c r="AJ501" t="s">
        <v>17</v>
      </c>
    </row>
    <row r="502" spans="3:36">
      <c r="C502">
        <v>2007</v>
      </c>
      <c r="D502">
        <v>502</v>
      </c>
      <c r="E502">
        <v>4</v>
      </c>
      <c r="F502">
        <v>9</v>
      </c>
      <c r="G502" t="s">
        <v>17</v>
      </c>
      <c r="J502" t="s">
        <v>17</v>
      </c>
      <c r="K502">
        <v>2.6579999999999999</v>
      </c>
      <c r="Z502">
        <v>2007</v>
      </c>
      <c r="AA502">
        <v>502</v>
      </c>
      <c r="AB502">
        <v>4</v>
      </c>
      <c r="AC502">
        <v>9</v>
      </c>
      <c r="AD502" t="s">
        <v>17</v>
      </c>
      <c r="AE502" t="s">
        <v>17</v>
      </c>
      <c r="AF502" t="e">
        <f t="shared" si="48"/>
        <v>#VALUE!</v>
      </c>
      <c r="AG502" t="s">
        <v>17</v>
      </c>
      <c r="AH502" t="s">
        <v>17</v>
      </c>
      <c r="AI502" t="s">
        <v>17</v>
      </c>
      <c r="AJ502" t="s">
        <v>17</v>
      </c>
    </row>
    <row r="503" spans="3:36">
      <c r="C503">
        <v>2007</v>
      </c>
      <c r="D503">
        <v>502</v>
      </c>
      <c r="E503">
        <v>4</v>
      </c>
      <c r="F503">
        <v>10</v>
      </c>
      <c r="G503" t="s">
        <v>17</v>
      </c>
      <c r="J503" t="s">
        <v>17</v>
      </c>
      <c r="K503">
        <v>2.6484999999999999</v>
      </c>
      <c r="Z503">
        <v>2007</v>
      </c>
      <c r="AA503">
        <v>502</v>
      </c>
      <c r="AB503">
        <v>4</v>
      </c>
      <c r="AC503">
        <v>10</v>
      </c>
      <c r="AD503" t="s">
        <v>17</v>
      </c>
      <c r="AE503" t="s">
        <v>17</v>
      </c>
      <c r="AF503" t="e">
        <f t="shared" si="48"/>
        <v>#VALUE!</v>
      </c>
      <c r="AG503" t="s">
        <v>17</v>
      </c>
      <c r="AH503" t="s">
        <v>17</v>
      </c>
      <c r="AI503" t="s">
        <v>17</v>
      </c>
      <c r="AJ503" t="s">
        <v>17</v>
      </c>
    </row>
    <row r="504" spans="3:36">
      <c r="C504">
        <v>2007</v>
      </c>
      <c r="D504">
        <v>502</v>
      </c>
      <c r="E504">
        <v>4</v>
      </c>
      <c r="F504">
        <v>11</v>
      </c>
      <c r="G504" t="s">
        <v>17</v>
      </c>
      <c r="J504" t="s">
        <v>17</v>
      </c>
      <c r="K504">
        <v>2.3494000000000002</v>
      </c>
      <c r="Z504">
        <v>2007</v>
      </c>
      <c r="AA504">
        <v>502</v>
      </c>
      <c r="AB504">
        <v>4</v>
      </c>
      <c r="AC504">
        <v>11</v>
      </c>
      <c r="AD504" t="s">
        <v>17</v>
      </c>
      <c r="AE504" t="s">
        <v>17</v>
      </c>
      <c r="AF504" t="e">
        <f t="shared" si="48"/>
        <v>#VALUE!</v>
      </c>
      <c r="AG504" t="s">
        <v>17</v>
      </c>
      <c r="AH504" t="s">
        <v>17</v>
      </c>
      <c r="AI504" t="s">
        <v>17</v>
      </c>
      <c r="AJ504" t="s">
        <v>17</v>
      </c>
    </row>
    <row r="505" spans="3:36">
      <c r="C505">
        <v>2007</v>
      </c>
      <c r="D505">
        <v>502</v>
      </c>
      <c r="E505">
        <v>4</v>
      </c>
      <c r="F505">
        <v>12</v>
      </c>
      <c r="G505" t="s">
        <v>17</v>
      </c>
      <c r="J505" t="s">
        <v>17</v>
      </c>
      <c r="K505">
        <v>2.6958000000000002</v>
      </c>
      <c r="Z505">
        <v>2007</v>
      </c>
      <c r="AA505">
        <v>502</v>
      </c>
      <c r="AB505">
        <v>4</v>
      </c>
      <c r="AC505">
        <v>12</v>
      </c>
      <c r="AD505" t="s">
        <v>17</v>
      </c>
      <c r="AE505" t="s">
        <v>17</v>
      </c>
      <c r="AF505" t="e">
        <f t="shared" si="48"/>
        <v>#VALUE!</v>
      </c>
      <c r="AG505" t="s">
        <v>17</v>
      </c>
      <c r="AH505" t="s">
        <v>17</v>
      </c>
      <c r="AI505" t="s">
        <v>17</v>
      </c>
      <c r="AJ505" t="s">
        <v>17</v>
      </c>
    </row>
    <row r="506" spans="3:36">
      <c r="C506">
        <v>2007</v>
      </c>
      <c r="D506">
        <v>502</v>
      </c>
      <c r="E506">
        <v>4</v>
      </c>
      <c r="F506">
        <v>13</v>
      </c>
      <c r="G506" t="s">
        <v>17</v>
      </c>
      <c r="J506" t="s">
        <v>17</v>
      </c>
      <c r="K506">
        <v>2.8372999999999999</v>
      </c>
      <c r="Z506">
        <v>2007</v>
      </c>
      <c r="AA506">
        <v>502</v>
      </c>
      <c r="AB506">
        <v>4</v>
      </c>
      <c r="AC506">
        <v>13</v>
      </c>
      <c r="AD506" t="s">
        <v>17</v>
      </c>
      <c r="AE506" t="s">
        <v>17</v>
      </c>
      <c r="AF506" t="e">
        <f t="shared" si="48"/>
        <v>#VALUE!</v>
      </c>
      <c r="AG506" t="s">
        <v>17</v>
      </c>
      <c r="AH506" t="s">
        <v>17</v>
      </c>
      <c r="AI506" t="s">
        <v>17</v>
      </c>
      <c r="AJ506" t="s">
        <v>17</v>
      </c>
    </row>
    <row r="507" spans="3:36">
      <c r="C507">
        <v>2007</v>
      </c>
      <c r="D507">
        <v>502</v>
      </c>
      <c r="E507">
        <v>4</v>
      </c>
      <c r="F507">
        <v>14</v>
      </c>
      <c r="G507" t="s">
        <v>17</v>
      </c>
      <c r="J507" t="s">
        <v>17</v>
      </c>
      <c r="K507">
        <v>2.8012999999999999</v>
      </c>
      <c r="Z507">
        <v>2007</v>
      </c>
      <c r="AA507">
        <v>502</v>
      </c>
      <c r="AB507">
        <v>4</v>
      </c>
      <c r="AC507">
        <v>14</v>
      </c>
      <c r="AD507" t="s">
        <v>17</v>
      </c>
      <c r="AE507" t="s">
        <v>17</v>
      </c>
      <c r="AF507" t="e">
        <f t="shared" si="48"/>
        <v>#VALUE!</v>
      </c>
      <c r="AG507" t="s">
        <v>17</v>
      </c>
      <c r="AH507" t="s">
        <v>17</v>
      </c>
      <c r="AI507" t="s">
        <v>17</v>
      </c>
      <c r="AJ507" t="s">
        <v>17</v>
      </c>
    </row>
    <row r="508" spans="3:36">
      <c r="C508">
        <v>2008</v>
      </c>
      <c r="D508">
        <v>502</v>
      </c>
      <c r="E508">
        <v>1</v>
      </c>
      <c r="F508">
        <v>1</v>
      </c>
      <c r="G508">
        <v>88</v>
      </c>
      <c r="H508">
        <v>0.42146666666666666</v>
      </c>
      <c r="I508">
        <v>2652.9800821524</v>
      </c>
      <c r="J508">
        <v>4.7893939393939397E-3</v>
      </c>
      <c r="K508">
        <v>1.7817000000000001</v>
      </c>
      <c r="W508">
        <v>2652.9800821524</v>
      </c>
      <c r="X508">
        <v>4.7893939393939397E-3</v>
      </c>
      <c r="Z508">
        <v>2008</v>
      </c>
      <c r="AA508">
        <v>502</v>
      </c>
      <c r="AB508">
        <v>1</v>
      </c>
      <c r="AC508">
        <v>1</v>
      </c>
      <c r="AD508">
        <v>88</v>
      </c>
      <c r="AE508">
        <v>0.42146666666666666</v>
      </c>
      <c r="AF508">
        <f t="shared" si="48"/>
        <v>2652.9800821524</v>
      </c>
      <c r="AG508">
        <f t="shared" ref="AG508:AG514" si="53">AE508/AD508</f>
        <v>4.7893939393939397E-3</v>
      </c>
      <c r="AH508">
        <v>1.7091000000000001</v>
      </c>
      <c r="AI508">
        <v>39.478870270124993</v>
      </c>
      <c r="AJ508">
        <f t="shared" ref="AJ508:AJ571" si="54">AI508*60*1.12/1000</f>
        <v>2.6529800821523999</v>
      </c>
    </row>
    <row r="509" spans="3:36">
      <c r="C509">
        <v>2008</v>
      </c>
      <c r="D509">
        <v>502</v>
      </c>
      <c r="E509">
        <v>1</v>
      </c>
      <c r="F509">
        <v>2</v>
      </c>
      <c r="G509">
        <v>88</v>
      </c>
      <c r="H509">
        <v>0.30358999999999997</v>
      </c>
      <c r="I509">
        <v>2174.7707926560006</v>
      </c>
      <c r="J509">
        <v>3.4498863636363633E-3</v>
      </c>
      <c r="K509">
        <v>1.8387</v>
      </c>
      <c r="W509">
        <v>2174.7707926560006</v>
      </c>
      <c r="X509">
        <v>3.4498863636363633E-3</v>
      </c>
      <c r="Z509">
        <v>2008</v>
      </c>
      <c r="AA509">
        <v>502</v>
      </c>
      <c r="AB509">
        <v>1</v>
      </c>
      <c r="AC509">
        <v>2</v>
      </c>
      <c r="AD509">
        <v>88</v>
      </c>
      <c r="AE509">
        <v>0.30358999999999997</v>
      </c>
      <c r="AF509">
        <f t="shared" si="48"/>
        <v>2174.7707926560006</v>
      </c>
      <c r="AG509">
        <f t="shared" si="53"/>
        <v>3.4498863636363633E-3</v>
      </c>
      <c r="AH509">
        <v>1.6478999999999999</v>
      </c>
      <c r="AI509">
        <v>32.362660605000002</v>
      </c>
      <c r="AJ509">
        <f t="shared" si="54"/>
        <v>2.1747707926560005</v>
      </c>
    </row>
    <row r="510" spans="3:36">
      <c r="C510">
        <v>2008</v>
      </c>
      <c r="D510">
        <v>502</v>
      </c>
      <c r="E510">
        <v>1</v>
      </c>
      <c r="F510">
        <v>3</v>
      </c>
      <c r="G510">
        <v>88</v>
      </c>
      <c r="H510">
        <v>0.59062333333333339</v>
      </c>
      <c r="I510">
        <v>3639.5312778594002</v>
      </c>
      <c r="J510">
        <v>6.7116287878787881E-3</v>
      </c>
      <c r="K510">
        <v>2.0703</v>
      </c>
      <c r="W510">
        <v>3639.5312778594002</v>
      </c>
      <c r="X510">
        <v>6.7116287878787881E-3</v>
      </c>
      <c r="Z510">
        <v>2008</v>
      </c>
      <c r="AA510">
        <v>502</v>
      </c>
      <c r="AB510">
        <v>1</v>
      </c>
      <c r="AC510">
        <v>3</v>
      </c>
      <c r="AD510">
        <v>88</v>
      </c>
      <c r="AE510">
        <v>0.59062333333333339</v>
      </c>
      <c r="AF510">
        <f t="shared" si="48"/>
        <v>3639.5312778594002</v>
      </c>
      <c r="AG510">
        <f t="shared" si="53"/>
        <v>6.7116287878787881E-3</v>
      </c>
      <c r="AH510">
        <v>1.5934999999999999</v>
      </c>
      <c r="AI510">
        <v>54.159691634812496</v>
      </c>
      <c r="AJ510">
        <f t="shared" si="54"/>
        <v>3.6395312778594002</v>
      </c>
    </row>
    <row r="511" spans="3:36">
      <c r="C511">
        <v>2008</v>
      </c>
      <c r="D511">
        <v>502</v>
      </c>
      <c r="E511">
        <v>1</v>
      </c>
      <c r="F511">
        <v>4</v>
      </c>
      <c r="G511">
        <v>88</v>
      </c>
      <c r="H511">
        <v>0.54325666666666672</v>
      </c>
      <c r="I511">
        <v>4089.6363065342402</v>
      </c>
      <c r="J511">
        <v>6.1733712121212125E-3</v>
      </c>
      <c r="K511">
        <v>2.5686</v>
      </c>
      <c r="W511">
        <v>4089.6363065342402</v>
      </c>
      <c r="X511">
        <v>6.1733712121212125E-3</v>
      </c>
      <c r="Z511">
        <v>2008</v>
      </c>
      <c r="AA511">
        <v>502</v>
      </c>
      <c r="AB511">
        <v>1</v>
      </c>
      <c r="AC511">
        <v>4</v>
      </c>
      <c r="AD511">
        <v>88</v>
      </c>
      <c r="AE511">
        <v>0.54325666666666672</v>
      </c>
      <c r="AF511">
        <f t="shared" si="48"/>
        <v>4089.6363065342402</v>
      </c>
      <c r="AG511">
        <f t="shared" si="53"/>
        <v>6.1733712121212125E-3</v>
      </c>
      <c r="AH511">
        <v>1.6294</v>
      </c>
      <c r="AI511">
        <v>60.857683132950001</v>
      </c>
      <c r="AJ511">
        <f t="shared" si="54"/>
        <v>4.0896363065342403</v>
      </c>
    </row>
    <row r="512" spans="3:36">
      <c r="C512">
        <v>2008</v>
      </c>
      <c r="D512">
        <v>502</v>
      </c>
      <c r="E512">
        <v>1</v>
      </c>
      <c r="F512">
        <v>5</v>
      </c>
      <c r="G512">
        <v>88</v>
      </c>
      <c r="H512">
        <v>0.70115333333333341</v>
      </c>
      <c r="I512">
        <v>5175.8080977834015</v>
      </c>
      <c r="J512">
        <v>7.9676515151515161E-3</v>
      </c>
      <c r="K512">
        <v>2.7454999999999998</v>
      </c>
      <c r="W512">
        <v>5175.8080977834015</v>
      </c>
      <c r="X512">
        <v>7.9676515151515161E-3</v>
      </c>
      <c r="Z512">
        <v>2008</v>
      </c>
      <c r="AA512">
        <v>502</v>
      </c>
      <c r="AB512">
        <v>1</v>
      </c>
      <c r="AC512">
        <v>5</v>
      </c>
      <c r="AD512">
        <v>88</v>
      </c>
      <c r="AE512">
        <v>0.70115333333333341</v>
      </c>
      <c r="AF512">
        <f t="shared" si="48"/>
        <v>5175.8080977834015</v>
      </c>
      <c r="AG512">
        <f t="shared" si="53"/>
        <v>7.9676515151515161E-3</v>
      </c>
      <c r="AH512">
        <v>1.7078</v>
      </c>
      <c r="AI512">
        <v>77.020953836062517</v>
      </c>
      <c r="AJ512">
        <f t="shared" si="54"/>
        <v>5.1758080977834018</v>
      </c>
    </row>
    <row r="513" spans="3:36">
      <c r="C513">
        <v>2008</v>
      </c>
      <c r="D513">
        <v>502</v>
      </c>
      <c r="E513">
        <v>1</v>
      </c>
      <c r="F513">
        <v>6</v>
      </c>
      <c r="G513">
        <v>88</v>
      </c>
      <c r="H513">
        <v>0.77088000000000001</v>
      </c>
      <c r="I513">
        <v>5944.6780867504804</v>
      </c>
      <c r="J513">
        <v>8.7600000000000004E-3</v>
      </c>
      <c r="K513">
        <v>2.7622</v>
      </c>
      <c r="W513">
        <v>5944.6780867504804</v>
      </c>
      <c r="X513">
        <v>8.7600000000000004E-3</v>
      </c>
      <c r="Z513">
        <v>2008</v>
      </c>
      <c r="AA513">
        <v>502</v>
      </c>
      <c r="AB513">
        <v>1</v>
      </c>
      <c r="AC513">
        <v>6</v>
      </c>
      <c r="AD513">
        <v>88</v>
      </c>
      <c r="AE513">
        <v>0.77088000000000001</v>
      </c>
      <c r="AF513">
        <f t="shared" si="48"/>
        <v>5944.6780867504804</v>
      </c>
      <c r="AG513">
        <f t="shared" si="53"/>
        <v>8.7600000000000004E-3</v>
      </c>
      <c r="AH513">
        <v>1.8028999999999999</v>
      </c>
      <c r="AI513">
        <v>88.462471529024995</v>
      </c>
      <c r="AJ513">
        <f t="shared" si="54"/>
        <v>5.9446780867504803</v>
      </c>
    </row>
    <row r="514" spans="3:36">
      <c r="C514">
        <v>2008</v>
      </c>
      <c r="D514">
        <v>502</v>
      </c>
      <c r="E514">
        <v>1</v>
      </c>
      <c r="F514">
        <v>7</v>
      </c>
      <c r="G514">
        <v>88</v>
      </c>
      <c r="H514">
        <v>0.83687000000000011</v>
      </c>
      <c r="I514">
        <v>5910.1283717783999</v>
      </c>
      <c r="J514">
        <v>9.5098863636363645E-3</v>
      </c>
      <c r="K514">
        <v>2.6518000000000002</v>
      </c>
      <c r="W514">
        <v>5910.1283717783999</v>
      </c>
      <c r="X514">
        <v>9.5098863636363645E-3</v>
      </c>
      <c r="Z514">
        <v>2008</v>
      </c>
      <c r="AA514">
        <v>502</v>
      </c>
      <c r="AB514">
        <v>1</v>
      </c>
      <c r="AC514">
        <v>7</v>
      </c>
      <c r="AD514">
        <v>88</v>
      </c>
      <c r="AE514">
        <v>0.83687000000000011</v>
      </c>
      <c r="AF514">
        <f t="shared" si="48"/>
        <v>5910.1283717783999</v>
      </c>
      <c r="AG514">
        <f t="shared" si="53"/>
        <v>9.5098863636363645E-3</v>
      </c>
      <c r="AH514">
        <v>2.0708000000000002</v>
      </c>
      <c r="AI514">
        <v>87.948338865749989</v>
      </c>
      <c r="AJ514">
        <f t="shared" si="54"/>
        <v>5.9101283717784003</v>
      </c>
    </row>
    <row r="515" spans="3:36">
      <c r="C515">
        <v>2008</v>
      </c>
      <c r="D515">
        <v>502</v>
      </c>
      <c r="E515">
        <v>1</v>
      </c>
      <c r="F515">
        <v>8</v>
      </c>
      <c r="G515" t="s">
        <v>17</v>
      </c>
      <c r="I515">
        <v>4654.3528712696389</v>
      </c>
      <c r="J515" t="s">
        <v>17</v>
      </c>
      <c r="K515">
        <v>2.4417</v>
      </c>
      <c r="W515">
        <v>4654.3528712696389</v>
      </c>
      <c r="Z515">
        <v>2008</v>
      </c>
      <c r="AA515">
        <v>502</v>
      </c>
      <c r="AB515">
        <v>1</v>
      </c>
      <c r="AC515">
        <v>8</v>
      </c>
      <c r="AD515" t="s">
        <v>17</v>
      </c>
      <c r="AE515" t="s">
        <v>17</v>
      </c>
      <c r="AF515">
        <f t="shared" si="48"/>
        <v>4654.3528712696389</v>
      </c>
      <c r="AG515" t="s">
        <v>17</v>
      </c>
      <c r="AH515">
        <v>1.8756999999999999</v>
      </c>
      <c r="AI515">
        <v>69.261203441512478</v>
      </c>
      <c r="AJ515">
        <f t="shared" si="54"/>
        <v>4.6543528712696389</v>
      </c>
    </row>
    <row r="516" spans="3:36">
      <c r="C516">
        <v>2008</v>
      </c>
      <c r="D516">
        <v>502</v>
      </c>
      <c r="E516">
        <v>1</v>
      </c>
      <c r="F516">
        <v>9</v>
      </c>
      <c r="G516" t="s">
        <v>17</v>
      </c>
      <c r="I516">
        <v>4858.3179125712013</v>
      </c>
      <c r="J516" t="s">
        <v>17</v>
      </c>
      <c r="K516">
        <v>2.4986999999999999</v>
      </c>
      <c r="W516">
        <v>4858.3179125712013</v>
      </c>
      <c r="Z516">
        <v>2008</v>
      </c>
      <c r="AA516">
        <v>502</v>
      </c>
      <c r="AB516">
        <v>1</v>
      </c>
      <c r="AC516">
        <v>9</v>
      </c>
      <c r="AD516" t="s">
        <v>17</v>
      </c>
      <c r="AE516" t="s">
        <v>17</v>
      </c>
      <c r="AF516">
        <f t="shared" si="48"/>
        <v>4858.3179125712013</v>
      </c>
      <c r="AG516" t="s">
        <v>17</v>
      </c>
      <c r="AH516">
        <v>1.8242</v>
      </c>
      <c r="AI516">
        <v>72.296397508500007</v>
      </c>
      <c r="AJ516">
        <f t="shared" si="54"/>
        <v>4.8583179125712013</v>
      </c>
    </row>
    <row r="517" spans="3:36">
      <c r="C517">
        <v>2008</v>
      </c>
      <c r="D517">
        <v>502</v>
      </c>
      <c r="E517">
        <v>1</v>
      </c>
      <c r="F517">
        <v>10</v>
      </c>
      <c r="G517" t="s">
        <v>17</v>
      </c>
      <c r="I517">
        <v>5167.8618383699995</v>
      </c>
      <c r="J517" t="s">
        <v>17</v>
      </c>
      <c r="K517">
        <v>2.6964999999999999</v>
      </c>
      <c r="W517">
        <v>5167.8618383699995</v>
      </c>
      <c r="Z517">
        <v>2008</v>
      </c>
      <c r="AA517">
        <v>502</v>
      </c>
      <c r="AB517">
        <v>1</v>
      </c>
      <c r="AC517">
        <v>10</v>
      </c>
      <c r="AD517" t="s">
        <v>17</v>
      </c>
      <c r="AE517" t="s">
        <v>17</v>
      </c>
      <c r="AF517">
        <f t="shared" ref="AF517:AF580" si="55">AJ517*1000</f>
        <v>5167.8618383699995</v>
      </c>
      <c r="AG517" t="s">
        <v>17</v>
      </c>
      <c r="AH517">
        <v>1.6023000000000001</v>
      </c>
      <c r="AI517">
        <v>76.902705928124988</v>
      </c>
      <c r="AJ517">
        <f t="shared" si="54"/>
        <v>5.1678618383699995</v>
      </c>
    </row>
    <row r="518" spans="3:36">
      <c r="C518">
        <v>2008</v>
      </c>
      <c r="D518">
        <v>502</v>
      </c>
      <c r="E518">
        <v>1</v>
      </c>
      <c r="F518">
        <v>11</v>
      </c>
      <c r="G518" t="s">
        <v>17</v>
      </c>
      <c r="I518">
        <v>5830.050122820001</v>
      </c>
      <c r="J518" t="s">
        <v>17</v>
      </c>
      <c r="K518">
        <v>2.5649999999999999</v>
      </c>
      <c r="W518">
        <v>5830.050122820001</v>
      </c>
      <c r="Z518">
        <v>2008</v>
      </c>
      <c r="AA518">
        <v>502</v>
      </c>
      <c r="AB518">
        <v>1</v>
      </c>
      <c r="AC518">
        <v>11</v>
      </c>
      <c r="AD518" t="s">
        <v>17</v>
      </c>
      <c r="AE518" t="s">
        <v>17</v>
      </c>
      <c r="AF518">
        <f t="shared" si="55"/>
        <v>5830.050122820001</v>
      </c>
      <c r="AG518" t="s">
        <v>17</v>
      </c>
      <c r="AH518">
        <v>2.0556000000000001</v>
      </c>
      <c r="AI518">
        <v>86.756698256250004</v>
      </c>
      <c r="AJ518">
        <f t="shared" si="54"/>
        <v>5.8300501228200012</v>
      </c>
    </row>
    <row r="519" spans="3:36">
      <c r="C519">
        <v>2008</v>
      </c>
      <c r="D519">
        <v>502</v>
      </c>
      <c r="E519">
        <v>1</v>
      </c>
      <c r="F519">
        <v>12</v>
      </c>
      <c r="G519" t="s">
        <v>17</v>
      </c>
      <c r="I519">
        <v>5816.8063571310013</v>
      </c>
      <c r="J519" t="s">
        <v>17</v>
      </c>
      <c r="K519">
        <v>3.0745</v>
      </c>
      <c r="W519">
        <v>5816.8063571310013</v>
      </c>
      <c r="Z519">
        <v>2008</v>
      </c>
      <c r="AA519">
        <v>502</v>
      </c>
      <c r="AB519">
        <v>1</v>
      </c>
      <c r="AC519">
        <v>12</v>
      </c>
      <c r="AD519" t="s">
        <v>17</v>
      </c>
      <c r="AE519" t="s">
        <v>17</v>
      </c>
      <c r="AF519">
        <f t="shared" si="55"/>
        <v>5816.8063571310013</v>
      </c>
      <c r="AG519" t="s">
        <v>17</v>
      </c>
      <c r="AH519">
        <v>1.8919999999999999</v>
      </c>
      <c r="AI519">
        <v>86.559618409687516</v>
      </c>
      <c r="AJ519">
        <f t="shared" si="54"/>
        <v>5.8168063571310009</v>
      </c>
    </row>
    <row r="520" spans="3:36">
      <c r="C520">
        <v>2008</v>
      </c>
      <c r="D520">
        <v>502</v>
      </c>
      <c r="E520">
        <v>1</v>
      </c>
      <c r="F520">
        <v>13</v>
      </c>
      <c r="G520" t="s">
        <v>17</v>
      </c>
      <c r="I520">
        <v>5804.8126025967013</v>
      </c>
      <c r="J520" t="s">
        <v>17</v>
      </c>
      <c r="K520">
        <v>3.0388999999999999</v>
      </c>
      <c r="W520">
        <v>5804.8126025967013</v>
      </c>
      <c r="Z520">
        <v>2008</v>
      </c>
      <c r="AA520">
        <v>502</v>
      </c>
      <c r="AB520">
        <v>1</v>
      </c>
      <c r="AC520">
        <v>13</v>
      </c>
      <c r="AD520" t="s">
        <v>17</v>
      </c>
      <c r="AE520" t="s">
        <v>17</v>
      </c>
      <c r="AF520">
        <f t="shared" si="55"/>
        <v>5804.8126025967013</v>
      </c>
      <c r="AG520" t="s">
        <v>17</v>
      </c>
      <c r="AH520">
        <v>2.1434000000000002</v>
      </c>
      <c r="AI520">
        <v>86.381139919593764</v>
      </c>
      <c r="AJ520">
        <f t="shared" si="54"/>
        <v>5.8048126025967015</v>
      </c>
    </row>
    <row r="521" spans="3:36">
      <c r="C521">
        <v>2008</v>
      </c>
      <c r="D521">
        <v>502</v>
      </c>
      <c r="E521">
        <v>1</v>
      </c>
      <c r="F521">
        <v>14</v>
      </c>
      <c r="G521" t="s">
        <v>17</v>
      </c>
      <c r="I521">
        <v>5091.0479973738011</v>
      </c>
      <c r="J521" t="s">
        <v>17</v>
      </c>
      <c r="K521">
        <v>1.8320000000000001</v>
      </c>
      <c r="W521">
        <v>5091.0479973738011</v>
      </c>
      <c r="Z521">
        <v>2008</v>
      </c>
      <c r="AA521">
        <v>502</v>
      </c>
      <c r="AB521">
        <v>1</v>
      </c>
      <c r="AC521">
        <v>14</v>
      </c>
      <c r="AD521" t="s">
        <v>17</v>
      </c>
      <c r="AE521" t="s">
        <v>17</v>
      </c>
      <c r="AF521">
        <f t="shared" si="55"/>
        <v>5091.0479973738011</v>
      </c>
      <c r="AG521" t="s">
        <v>17</v>
      </c>
      <c r="AH521">
        <v>1.7256</v>
      </c>
      <c r="AI521">
        <v>75.759642818062503</v>
      </c>
      <c r="AJ521">
        <f t="shared" si="54"/>
        <v>5.091047997373801</v>
      </c>
    </row>
    <row r="522" spans="3:36">
      <c r="C522">
        <v>2008</v>
      </c>
      <c r="D522">
        <v>502</v>
      </c>
      <c r="E522">
        <v>2</v>
      </c>
      <c r="F522">
        <v>1</v>
      </c>
      <c r="G522">
        <v>88</v>
      </c>
      <c r="H522">
        <v>0.37355999999999995</v>
      </c>
      <c r="I522">
        <v>2621.0982372775202</v>
      </c>
      <c r="J522">
        <v>4.2449999999999996E-3</v>
      </c>
      <c r="K522">
        <v>1.8320000000000001</v>
      </c>
      <c r="W522">
        <v>2621.0982372775202</v>
      </c>
      <c r="X522">
        <v>4.2449999999999996E-3</v>
      </c>
      <c r="Z522">
        <v>2008</v>
      </c>
      <c r="AA522">
        <v>502</v>
      </c>
      <c r="AB522">
        <v>2</v>
      </c>
      <c r="AC522">
        <v>1</v>
      </c>
      <c r="AD522">
        <v>88</v>
      </c>
      <c r="AE522">
        <v>0.37355999999999995</v>
      </c>
      <c r="AF522">
        <f t="shared" si="55"/>
        <v>2621.0982372775202</v>
      </c>
      <c r="AG522">
        <f t="shared" ref="AG522:AG528" si="56">AE522/AD522</f>
        <v>4.2449999999999996E-3</v>
      </c>
      <c r="AH522">
        <v>1.6819999999999999</v>
      </c>
      <c r="AI522">
        <v>39.004438054725</v>
      </c>
      <c r="AJ522">
        <f t="shared" si="54"/>
        <v>2.6210982372775202</v>
      </c>
    </row>
    <row r="523" spans="3:36">
      <c r="C523">
        <v>2008</v>
      </c>
      <c r="D523">
        <v>502</v>
      </c>
      <c r="E523">
        <v>2</v>
      </c>
      <c r="F523">
        <v>2</v>
      </c>
      <c r="G523">
        <v>88</v>
      </c>
      <c r="H523">
        <v>0.48886333333333337</v>
      </c>
      <c r="I523">
        <v>2658.0607994556012</v>
      </c>
      <c r="J523">
        <v>5.5552651515151522E-3</v>
      </c>
      <c r="K523">
        <v>2.0556999999999999</v>
      </c>
      <c r="W523">
        <v>2658.0607994556012</v>
      </c>
      <c r="X523">
        <v>5.5552651515151522E-3</v>
      </c>
      <c r="Z523">
        <v>2008</v>
      </c>
      <c r="AA523">
        <v>502</v>
      </c>
      <c r="AB523">
        <v>2</v>
      </c>
      <c r="AC523">
        <v>2</v>
      </c>
      <c r="AD523">
        <v>88</v>
      </c>
      <c r="AE523">
        <v>0.48886333333333337</v>
      </c>
      <c r="AF523">
        <f t="shared" si="55"/>
        <v>2658.0607994556012</v>
      </c>
      <c r="AG523">
        <f t="shared" si="56"/>
        <v>5.5552651515151522E-3</v>
      </c>
      <c r="AH523">
        <v>1.6124000000000001</v>
      </c>
      <c r="AI523">
        <v>39.554476182375012</v>
      </c>
      <c r="AJ523">
        <f t="shared" si="54"/>
        <v>2.6580607994556011</v>
      </c>
    </row>
    <row r="524" spans="3:36">
      <c r="C524">
        <v>2008</v>
      </c>
      <c r="D524">
        <v>502</v>
      </c>
      <c r="E524">
        <v>2</v>
      </c>
      <c r="F524">
        <v>3</v>
      </c>
      <c r="G524">
        <v>88</v>
      </c>
      <c r="H524">
        <v>0.50378666666666672</v>
      </c>
      <c r="I524">
        <v>3663.3700560996008</v>
      </c>
      <c r="J524">
        <v>5.7248484848484854E-3</v>
      </c>
      <c r="K524">
        <v>1.9237</v>
      </c>
      <c r="W524">
        <v>3663.3700560996008</v>
      </c>
      <c r="X524">
        <v>5.7248484848484854E-3</v>
      </c>
      <c r="Z524">
        <v>2008</v>
      </c>
      <c r="AA524">
        <v>502</v>
      </c>
      <c r="AB524">
        <v>2</v>
      </c>
      <c r="AC524">
        <v>3</v>
      </c>
      <c r="AD524">
        <v>88</v>
      </c>
      <c r="AE524">
        <v>0.50378666666666672</v>
      </c>
      <c r="AF524">
        <f t="shared" si="55"/>
        <v>3663.3700560996008</v>
      </c>
      <c r="AG524">
        <f t="shared" si="56"/>
        <v>5.7248484848484854E-3</v>
      </c>
      <c r="AH524">
        <v>1.6819999999999999</v>
      </c>
      <c r="AI524">
        <v>54.514435358625001</v>
      </c>
      <c r="AJ524">
        <f t="shared" si="54"/>
        <v>3.663370056099601</v>
      </c>
    </row>
    <row r="525" spans="3:36">
      <c r="C525">
        <v>2008</v>
      </c>
      <c r="D525">
        <v>502</v>
      </c>
      <c r="E525">
        <v>2</v>
      </c>
      <c r="F525">
        <v>4</v>
      </c>
      <c r="G525">
        <v>88</v>
      </c>
      <c r="H525">
        <v>0.57888333333333331</v>
      </c>
      <c r="I525">
        <v>3733.9113025506604</v>
      </c>
      <c r="J525">
        <v>6.578219696969697E-3</v>
      </c>
      <c r="K525">
        <v>2.1878000000000002</v>
      </c>
      <c r="W525">
        <v>3733.9113025506604</v>
      </c>
      <c r="X525">
        <v>6.578219696969697E-3</v>
      </c>
      <c r="Z525">
        <v>2008</v>
      </c>
      <c r="AA525">
        <v>502</v>
      </c>
      <c r="AB525">
        <v>2</v>
      </c>
      <c r="AC525">
        <v>4</v>
      </c>
      <c r="AD525">
        <v>88</v>
      </c>
      <c r="AE525">
        <v>0.57888333333333331</v>
      </c>
      <c r="AF525">
        <f t="shared" si="55"/>
        <v>3733.9113025506604</v>
      </c>
      <c r="AG525">
        <f t="shared" si="56"/>
        <v>6.578219696969697E-3</v>
      </c>
      <c r="AH525">
        <v>2.2877000000000001</v>
      </c>
      <c r="AI525">
        <v>55.564156287956251</v>
      </c>
      <c r="AJ525">
        <f t="shared" si="54"/>
        <v>3.7339113025506605</v>
      </c>
    </row>
    <row r="526" spans="3:36">
      <c r="C526">
        <v>2008</v>
      </c>
      <c r="D526">
        <v>502</v>
      </c>
      <c r="E526">
        <v>2</v>
      </c>
      <c r="F526">
        <v>5</v>
      </c>
      <c r="G526">
        <v>88</v>
      </c>
      <c r="H526">
        <v>0.74839999999999984</v>
      </c>
      <c r="I526">
        <v>5341.1108532705002</v>
      </c>
      <c r="J526">
        <v>8.5045454545454521E-3</v>
      </c>
      <c r="K526">
        <v>2.3658999999999999</v>
      </c>
      <c r="W526">
        <v>5341.1108532705002</v>
      </c>
      <c r="X526">
        <v>8.5045454545454521E-3</v>
      </c>
      <c r="Z526">
        <v>2008</v>
      </c>
      <c r="AA526">
        <v>502</v>
      </c>
      <c r="AB526">
        <v>2</v>
      </c>
      <c r="AC526">
        <v>5</v>
      </c>
      <c r="AD526">
        <v>88</v>
      </c>
      <c r="AE526">
        <v>0.74839999999999984</v>
      </c>
      <c r="AF526">
        <f t="shared" si="55"/>
        <v>5341.1108532705002</v>
      </c>
      <c r="AG526">
        <f t="shared" si="56"/>
        <v>8.5045454545454521E-3</v>
      </c>
      <c r="AH526">
        <v>1.5875999999999999</v>
      </c>
      <c r="AI526">
        <v>79.480816268906239</v>
      </c>
      <c r="AJ526">
        <f t="shared" si="54"/>
        <v>5.3411108532705001</v>
      </c>
    </row>
    <row r="527" spans="3:36">
      <c r="C527">
        <v>2008</v>
      </c>
      <c r="D527">
        <v>502</v>
      </c>
      <c r="E527">
        <v>2</v>
      </c>
      <c r="F527">
        <v>6</v>
      </c>
      <c r="G527">
        <v>88</v>
      </c>
      <c r="H527">
        <v>0.83484666666666663</v>
      </c>
      <c r="I527">
        <v>5735.2141507953602</v>
      </c>
      <c r="J527">
        <v>9.4868939393939391E-3</v>
      </c>
      <c r="K527">
        <v>2.7585999999999999</v>
      </c>
      <c r="W527">
        <v>5735.2141507953602</v>
      </c>
      <c r="X527">
        <v>9.4868939393939391E-3</v>
      </c>
      <c r="Z527">
        <v>2008</v>
      </c>
      <c r="AA527">
        <v>502</v>
      </c>
      <c r="AB527">
        <v>2</v>
      </c>
      <c r="AC527">
        <v>6</v>
      </c>
      <c r="AD527">
        <v>88</v>
      </c>
      <c r="AE527">
        <v>0.83484666666666663</v>
      </c>
      <c r="AF527">
        <f t="shared" si="55"/>
        <v>5735.2141507953602</v>
      </c>
      <c r="AG527">
        <f t="shared" si="56"/>
        <v>9.4868939393939391E-3</v>
      </c>
      <c r="AH527">
        <v>2.0358000000000001</v>
      </c>
      <c r="AI527">
        <v>85.345448672549992</v>
      </c>
      <c r="AJ527">
        <f t="shared" si="54"/>
        <v>5.7352141507953602</v>
      </c>
    </row>
    <row r="528" spans="3:36">
      <c r="C528">
        <v>2008</v>
      </c>
      <c r="D528">
        <v>502</v>
      </c>
      <c r="E528">
        <v>2</v>
      </c>
      <c r="F528">
        <v>7</v>
      </c>
      <c r="G528">
        <v>88</v>
      </c>
      <c r="H528">
        <v>0.8573400000000001</v>
      </c>
      <c r="I528">
        <v>5902.8908341094993</v>
      </c>
      <c r="J528">
        <v>9.7425000000000012E-3</v>
      </c>
      <c r="K528">
        <v>2.8611</v>
      </c>
      <c r="W528">
        <v>5902.8908341094993</v>
      </c>
      <c r="X528">
        <v>9.7425000000000012E-3</v>
      </c>
      <c r="Z528">
        <v>2008</v>
      </c>
      <c r="AA528">
        <v>502</v>
      </c>
      <c r="AB528">
        <v>2</v>
      </c>
      <c r="AC528">
        <v>7</v>
      </c>
      <c r="AD528">
        <v>88</v>
      </c>
      <c r="AE528">
        <v>0.8573400000000001</v>
      </c>
      <c r="AF528">
        <f t="shared" si="55"/>
        <v>5902.8908341094993</v>
      </c>
      <c r="AG528">
        <f t="shared" si="56"/>
        <v>9.7425000000000012E-3</v>
      </c>
      <c r="AH528">
        <v>2.2706</v>
      </c>
      <c r="AI528">
        <v>87.840637412343739</v>
      </c>
      <c r="AJ528">
        <f t="shared" si="54"/>
        <v>5.902890834109499</v>
      </c>
    </row>
    <row r="529" spans="3:36">
      <c r="C529">
        <v>2008</v>
      </c>
      <c r="D529">
        <v>502</v>
      </c>
      <c r="E529">
        <v>2</v>
      </c>
      <c r="F529">
        <v>8</v>
      </c>
      <c r="G529" t="s">
        <v>17</v>
      </c>
      <c r="I529">
        <v>5531.7412128686401</v>
      </c>
      <c r="J529" t="s">
        <v>17</v>
      </c>
      <c r="K529">
        <v>2.4293</v>
      </c>
      <c r="W529">
        <v>5531.7412128686401</v>
      </c>
      <c r="Z529">
        <v>2008</v>
      </c>
      <c r="AA529">
        <v>502</v>
      </c>
      <c r="AB529">
        <v>2</v>
      </c>
      <c r="AC529">
        <v>8</v>
      </c>
      <c r="AD529" t="s">
        <v>17</v>
      </c>
      <c r="AE529" t="s">
        <v>17</v>
      </c>
      <c r="AF529">
        <f t="shared" si="55"/>
        <v>5531.7412128686401</v>
      </c>
      <c r="AG529" t="s">
        <v>17</v>
      </c>
      <c r="AH529">
        <v>1.7774000000000001</v>
      </c>
      <c r="AI529">
        <v>82.317577572450006</v>
      </c>
      <c r="AJ529">
        <f t="shared" si="54"/>
        <v>5.5317412128686403</v>
      </c>
    </row>
    <row r="530" spans="3:36">
      <c r="C530">
        <v>2008</v>
      </c>
      <c r="D530">
        <v>502</v>
      </c>
      <c r="E530">
        <v>2</v>
      </c>
      <c r="F530">
        <v>9</v>
      </c>
      <c r="G530" t="s">
        <v>17</v>
      </c>
      <c r="I530">
        <v>5298.4858762281601</v>
      </c>
      <c r="J530" t="s">
        <v>17</v>
      </c>
      <c r="K530">
        <v>2.3456000000000001</v>
      </c>
      <c r="W530">
        <v>5298.4858762281601</v>
      </c>
      <c r="Z530">
        <v>2008</v>
      </c>
      <c r="AA530">
        <v>502</v>
      </c>
      <c r="AB530">
        <v>2</v>
      </c>
      <c r="AC530">
        <v>9</v>
      </c>
      <c r="AD530" t="s">
        <v>17</v>
      </c>
      <c r="AE530" t="s">
        <v>17</v>
      </c>
      <c r="AF530">
        <f t="shared" si="55"/>
        <v>5298.4858762281601</v>
      </c>
      <c r="AG530" t="s">
        <v>17</v>
      </c>
      <c r="AH530">
        <v>1.6536</v>
      </c>
      <c r="AI530">
        <v>78.846516015299997</v>
      </c>
      <c r="AJ530">
        <f t="shared" si="54"/>
        <v>5.2984858762281597</v>
      </c>
    </row>
    <row r="531" spans="3:36">
      <c r="C531">
        <v>2008</v>
      </c>
      <c r="D531">
        <v>502</v>
      </c>
      <c r="E531">
        <v>2</v>
      </c>
      <c r="F531">
        <v>10</v>
      </c>
      <c r="G531" t="s">
        <v>17</v>
      </c>
      <c r="I531">
        <v>5809.5779379422402</v>
      </c>
      <c r="J531" t="s">
        <v>17</v>
      </c>
      <c r="K531">
        <v>2.5745</v>
      </c>
      <c r="W531">
        <v>5809.5779379422402</v>
      </c>
      <c r="Z531">
        <v>2008</v>
      </c>
      <c r="AA531">
        <v>502</v>
      </c>
      <c r="AB531">
        <v>2</v>
      </c>
      <c r="AC531">
        <v>10</v>
      </c>
      <c r="AD531" t="s">
        <v>17</v>
      </c>
      <c r="AE531" t="s">
        <v>17</v>
      </c>
      <c r="AF531">
        <f t="shared" si="55"/>
        <v>5809.5779379422402</v>
      </c>
      <c r="AG531" t="s">
        <v>17</v>
      </c>
      <c r="AH531">
        <v>1.6617</v>
      </c>
      <c r="AI531">
        <v>86.452052647949998</v>
      </c>
      <c r="AJ531">
        <f t="shared" si="54"/>
        <v>5.8095779379422403</v>
      </c>
    </row>
    <row r="532" spans="3:36">
      <c r="C532">
        <v>2008</v>
      </c>
      <c r="D532">
        <v>502</v>
      </c>
      <c r="E532">
        <v>2</v>
      </c>
      <c r="F532">
        <v>11</v>
      </c>
      <c r="G532" t="s">
        <v>17</v>
      </c>
      <c r="I532">
        <v>5796.3476177006396</v>
      </c>
      <c r="J532" t="s">
        <v>17</v>
      </c>
      <c r="K532" t="s">
        <v>17</v>
      </c>
      <c r="W532">
        <v>5796.3476177006396</v>
      </c>
      <c r="Z532">
        <v>2008</v>
      </c>
      <c r="AA532">
        <v>502</v>
      </c>
      <c r="AB532">
        <v>2</v>
      </c>
      <c r="AC532">
        <v>11</v>
      </c>
      <c r="AD532" t="s">
        <v>17</v>
      </c>
      <c r="AE532" t="s">
        <v>17</v>
      </c>
      <c r="AF532">
        <f t="shared" si="55"/>
        <v>5796.3476177006396</v>
      </c>
      <c r="AG532" t="s">
        <v>17</v>
      </c>
      <c r="AH532">
        <v>1.8031999999999999</v>
      </c>
      <c r="AI532">
        <v>86.255172882449997</v>
      </c>
      <c r="AJ532">
        <f t="shared" si="54"/>
        <v>5.7963476177006399</v>
      </c>
    </row>
    <row r="533" spans="3:36">
      <c r="C533">
        <v>2008</v>
      </c>
      <c r="D533">
        <v>502</v>
      </c>
      <c r="E533">
        <v>2</v>
      </c>
      <c r="F533">
        <v>12</v>
      </c>
      <c r="G533" t="s">
        <v>17</v>
      </c>
      <c r="I533">
        <v>5711.6735681543996</v>
      </c>
      <c r="J533" t="s">
        <v>17</v>
      </c>
      <c r="K533">
        <v>2.6124999999999998</v>
      </c>
      <c r="W533">
        <v>5711.6735681543996</v>
      </c>
      <c r="Z533">
        <v>2008</v>
      </c>
      <c r="AA533">
        <v>502</v>
      </c>
      <c r="AB533">
        <v>2</v>
      </c>
      <c r="AC533">
        <v>12</v>
      </c>
      <c r="AD533" t="s">
        <v>17</v>
      </c>
      <c r="AE533" t="s">
        <v>17</v>
      </c>
      <c r="AF533">
        <f t="shared" si="55"/>
        <v>5711.6735681543996</v>
      </c>
      <c r="AG533" t="s">
        <v>17</v>
      </c>
      <c r="AH533">
        <v>1.7528999999999999</v>
      </c>
      <c r="AI533">
        <v>84.995142383249984</v>
      </c>
      <c r="AJ533">
        <f t="shared" si="54"/>
        <v>5.7116735681543993</v>
      </c>
    </row>
    <row r="534" spans="3:36">
      <c r="C534">
        <v>2008</v>
      </c>
      <c r="D534">
        <v>502</v>
      </c>
      <c r="E534">
        <v>2</v>
      </c>
      <c r="F534">
        <v>13</v>
      </c>
      <c r="G534" t="s">
        <v>17</v>
      </c>
      <c r="I534">
        <v>6066.2461506292811</v>
      </c>
      <c r="J534" t="s">
        <v>17</v>
      </c>
      <c r="K534">
        <v>2.9609999999999999</v>
      </c>
      <c r="W534">
        <v>6066.2461506292811</v>
      </c>
      <c r="Z534">
        <v>2008</v>
      </c>
      <c r="AA534">
        <v>502</v>
      </c>
      <c r="AB534">
        <v>2</v>
      </c>
      <c r="AC534">
        <v>13</v>
      </c>
      <c r="AD534" t="s">
        <v>17</v>
      </c>
      <c r="AE534" t="s">
        <v>17</v>
      </c>
      <c r="AF534">
        <f t="shared" si="55"/>
        <v>6066.2461506292811</v>
      </c>
      <c r="AG534" t="s">
        <v>17</v>
      </c>
      <c r="AH534">
        <v>2.1920999999999999</v>
      </c>
      <c r="AI534">
        <v>90.271520098650001</v>
      </c>
      <c r="AJ534">
        <f t="shared" si="54"/>
        <v>6.0662461506292811</v>
      </c>
    </row>
    <row r="535" spans="3:36">
      <c r="C535">
        <v>2008</v>
      </c>
      <c r="D535">
        <v>502</v>
      </c>
      <c r="E535">
        <v>2</v>
      </c>
      <c r="F535">
        <v>14</v>
      </c>
      <c r="G535" t="s">
        <v>17</v>
      </c>
      <c r="I535">
        <v>5869.7814198869992</v>
      </c>
      <c r="J535" t="s">
        <v>17</v>
      </c>
      <c r="K535">
        <v>2.3618000000000001</v>
      </c>
      <c r="W535">
        <v>5869.7814198869992</v>
      </c>
      <c r="Z535">
        <v>2008</v>
      </c>
      <c r="AA535">
        <v>502</v>
      </c>
      <c r="AB535">
        <v>2</v>
      </c>
      <c r="AC535">
        <v>14</v>
      </c>
      <c r="AD535" t="s">
        <v>17</v>
      </c>
      <c r="AE535" t="s">
        <v>17</v>
      </c>
      <c r="AF535">
        <f t="shared" si="55"/>
        <v>5869.7814198869992</v>
      </c>
      <c r="AG535" t="s">
        <v>17</v>
      </c>
      <c r="AH535">
        <v>1.8804000000000001</v>
      </c>
      <c r="AI535">
        <v>87.347937795937483</v>
      </c>
      <c r="AJ535">
        <f t="shared" si="54"/>
        <v>5.8697814198869995</v>
      </c>
    </row>
    <row r="536" spans="3:36">
      <c r="C536">
        <v>2008</v>
      </c>
      <c r="D536">
        <v>502</v>
      </c>
      <c r="E536">
        <v>3</v>
      </c>
      <c r="F536">
        <v>1</v>
      </c>
      <c r="G536">
        <v>88</v>
      </c>
      <c r="H536">
        <v>0.41044333333333333</v>
      </c>
      <c r="I536">
        <v>2354.3592378213598</v>
      </c>
      <c r="J536">
        <v>4.6641287878787874E-3</v>
      </c>
      <c r="K536">
        <v>2.1013000000000002</v>
      </c>
      <c r="W536">
        <v>2354.3592378213598</v>
      </c>
      <c r="X536">
        <v>4.6641287878787874E-3</v>
      </c>
      <c r="Z536">
        <v>2008</v>
      </c>
      <c r="AA536">
        <v>502</v>
      </c>
      <c r="AB536">
        <v>3</v>
      </c>
      <c r="AC536">
        <v>1</v>
      </c>
      <c r="AD536">
        <v>88</v>
      </c>
      <c r="AE536">
        <v>0.41044333333333333</v>
      </c>
      <c r="AF536">
        <f t="shared" si="55"/>
        <v>2354.3592378213598</v>
      </c>
      <c r="AG536">
        <f t="shared" ref="AG536:AG542" si="57">AE536/AD536</f>
        <v>4.6641287878787874E-3</v>
      </c>
      <c r="AH536">
        <v>1.7064999999999999</v>
      </c>
      <c r="AI536">
        <v>35.035107705674996</v>
      </c>
      <c r="AJ536">
        <f t="shared" si="54"/>
        <v>2.3543592378213596</v>
      </c>
    </row>
    <row r="537" spans="3:36">
      <c r="C537">
        <v>2008</v>
      </c>
      <c r="D537">
        <v>502</v>
      </c>
      <c r="E537">
        <v>3</v>
      </c>
      <c r="F537">
        <v>2</v>
      </c>
      <c r="G537">
        <v>88</v>
      </c>
      <c r="H537">
        <v>0.49426333333333333</v>
      </c>
      <c r="I537">
        <v>3308.4371356344009</v>
      </c>
      <c r="J537">
        <v>5.6166287878787876E-3</v>
      </c>
      <c r="K537">
        <v>2.0870000000000002</v>
      </c>
      <c r="W537">
        <v>3308.4371356344009</v>
      </c>
      <c r="X537">
        <v>5.6166287878787876E-3</v>
      </c>
      <c r="Z537">
        <v>2008</v>
      </c>
      <c r="AA537">
        <v>502</v>
      </c>
      <c r="AB537">
        <v>3</v>
      </c>
      <c r="AC537">
        <v>2</v>
      </c>
      <c r="AD537">
        <v>88</v>
      </c>
      <c r="AE537">
        <v>0.49426333333333333</v>
      </c>
      <c r="AF537">
        <f t="shared" si="55"/>
        <v>3308.4371356344009</v>
      </c>
      <c r="AG537">
        <f t="shared" si="57"/>
        <v>5.6166287878787876E-3</v>
      </c>
      <c r="AH537">
        <v>1.5462</v>
      </c>
      <c r="AI537">
        <v>49.232695470750009</v>
      </c>
      <c r="AJ537">
        <f t="shared" si="54"/>
        <v>3.3084371356344007</v>
      </c>
    </row>
    <row r="538" spans="3:36">
      <c r="C538">
        <v>2008</v>
      </c>
      <c r="D538">
        <v>502</v>
      </c>
      <c r="E538">
        <v>3</v>
      </c>
      <c r="F538">
        <v>3</v>
      </c>
      <c r="G538">
        <v>88</v>
      </c>
      <c r="H538">
        <v>0.71251666666666669</v>
      </c>
      <c r="I538">
        <v>4208.7091887086408</v>
      </c>
      <c r="J538">
        <v>8.0967803030303036E-3</v>
      </c>
      <c r="K538">
        <v>2.0314000000000001</v>
      </c>
      <c r="W538">
        <v>4208.7091887086408</v>
      </c>
      <c r="X538">
        <v>8.0967803030303036E-3</v>
      </c>
      <c r="Z538">
        <v>2008</v>
      </c>
      <c r="AA538">
        <v>502</v>
      </c>
      <c r="AB538">
        <v>3</v>
      </c>
      <c r="AC538">
        <v>3</v>
      </c>
      <c r="AD538">
        <v>88</v>
      </c>
      <c r="AE538">
        <v>0.71251666666666669</v>
      </c>
      <c r="AF538">
        <f t="shared" si="55"/>
        <v>4208.7091887086408</v>
      </c>
      <c r="AG538">
        <f t="shared" si="57"/>
        <v>8.0967803030303036E-3</v>
      </c>
      <c r="AH538">
        <v>1.6949000000000001</v>
      </c>
      <c r="AI538">
        <v>62.629601022449997</v>
      </c>
      <c r="AJ538">
        <f t="shared" si="54"/>
        <v>4.2087091887086405</v>
      </c>
    </row>
    <row r="539" spans="3:36">
      <c r="C539">
        <v>2008</v>
      </c>
      <c r="D539">
        <v>502</v>
      </c>
      <c r="E539">
        <v>3</v>
      </c>
      <c r="F539">
        <v>4</v>
      </c>
      <c r="G539">
        <v>88</v>
      </c>
      <c r="H539">
        <v>0.7602133333333333</v>
      </c>
      <c r="I539">
        <v>5266.5772865151612</v>
      </c>
      <c r="J539">
        <v>8.6387878787878777E-3</v>
      </c>
      <c r="K539">
        <v>2.0882000000000001</v>
      </c>
      <c r="W539">
        <v>5266.5772865151612</v>
      </c>
      <c r="X539">
        <v>8.6387878787878777E-3</v>
      </c>
      <c r="Z539">
        <v>2008</v>
      </c>
      <c r="AA539">
        <v>502</v>
      </c>
      <c r="AB539">
        <v>3</v>
      </c>
      <c r="AC539">
        <v>4</v>
      </c>
      <c r="AD539">
        <v>88</v>
      </c>
      <c r="AE539">
        <v>0.7602133333333333</v>
      </c>
      <c r="AF539">
        <f t="shared" si="55"/>
        <v>5266.5772865151612</v>
      </c>
      <c r="AG539">
        <f t="shared" si="57"/>
        <v>8.6387878787878777E-3</v>
      </c>
      <c r="AH539">
        <v>1.6043000000000001</v>
      </c>
      <c r="AI539">
        <v>78.371685811237512</v>
      </c>
      <c r="AJ539">
        <f t="shared" si="54"/>
        <v>5.2665772865151608</v>
      </c>
    </row>
    <row r="540" spans="3:36">
      <c r="C540">
        <v>2008</v>
      </c>
      <c r="D540">
        <v>502</v>
      </c>
      <c r="E540">
        <v>3</v>
      </c>
      <c r="F540">
        <v>5</v>
      </c>
      <c r="G540">
        <v>88</v>
      </c>
      <c r="H540">
        <v>0.80636333333333343</v>
      </c>
      <c r="I540">
        <v>5561.2016793333014</v>
      </c>
      <c r="J540">
        <v>9.1632196969696975E-3</v>
      </c>
      <c r="K540">
        <v>2.1533000000000002</v>
      </c>
      <c r="W540">
        <v>5561.2016793333014</v>
      </c>
      <c r="X540">
        <v>9.1632196969696975E-3</v>
      </c>
      <c r="Z540">
        <v>2008</v>
      </c>
      <c r="AA540">
        <v>502</v>
      </c>
      <c r="AB540">
        <v>3</v>
      </c>
      <c r="AC540">
        <v>5</v>
      </c>
      <c r="AD540">
        <v>88</v>
      </c>
      <c r="AE540">
        <v>0.80636333333333343</v>
      </c>
      <c r="AF540">
        <f t="shared" si="55"/>
        <v>5561.2016793333014</v>
      </c>
      <c r="AG540">
        <f t="shared" si="57"/>
        <v>9.1632196969696975E-3</v>
      </c>
      <c r="AH540">
        <v>1.9112</v>
      </c>
      <c r="AI540">
        <v>82.755977371031264</v>
      </c>
      <c r="AJ540">
        <f t="shared" si="54"/>
        <v>5.5612016793333012</v>
      </c>
    </row>
    <row r="541" spans="3:36">
      <c r="C541">
        <v>2008</v>
      </c>
      <c r="D541">
        <v>502</v>
      </c>
      <c r="E541">
        <v>3</v>
      </c>
      <c r="F541">
        <v>6</v>
      </c>
      <c r="G541">
        <v>88</v>
      </c>
      <c r="H541">
        <v>0.83979666666666664</v>
      </c>
      <c r="I541">
        <v>5728.6514530753184</v>
      </c>
      <c r="J541">
        <v>9.5431439393939398E-3</v>
      </c>
      <c r="K541">
        <v>2.2052999999999998</v>
      </c>
      <c r="W541">
        <v>5728.6514530753184</v>
      </c>
      <c r="X541">
        <v>9.5431439393939398E-3</v>
      </c>
      <c r="Z541">
        <v>2008</v>
      </c>
      <c r="AA541">
        <v>502</v>
      </c>
      <c r="AB541">
        <v>3</v>
      </c>
      <c r="AC541">
        <v>6</v>
      </c>
      <c r="AD541">
        <v>88</v>
      </c>
      <c r="AE541">
        <v>0.83979666666666664</v>
      </c>
      <c r="AF541">
        <f t="shared" si="55"/>
        <v>5728.6514530753184</v>
      </c>
      <c r="AG541">
        <f t="shared" si="57"/>
        <v>9.5431439393939398E-3</v>
      </c>
      <c r="AH541">
        <v>1.8553999999999999</v>
      </c>
      <c r="AI541">
        <v>85.24778948028748</v>
      </c>
      <c r="AJ541">
        <f t="shared" si="54"/>
        <v>5.7286514530753188</v>
      </c>
    </row>
    <row r="542" spans="3:36">
      <c r="C542">
        <v>2008</v>
      </c>
      <c r="D542">
        <v>502</v>
      </c>
      <c r="E542">
        <v>3</v>
      </c>
      <c r="F542">
        <v>7</v>
      </c>
      <c r="G542">
        <v>88</v>
      </c>
      <c r="H542">
        <v>0.84782000000000002</v>
      </c>
      <c r="I542">
        <v>6103.29104730576</v>
      </c>
      <c r="J542">
        <v>9.6343181818181814E-3</v>
      </c>
      <c r="K542">
        <v>2.3382999999999998</v>
      </c>
      <c r="W542">
        <v>6103.29104730576</v>
      </c>
      <c r="X542">
        <v>9.6343181818181814E-3</v>
      </c>
      <c r="Z542">
        <v>2008</v>
      </c>
      <c r="AA542">
        <v>502</v>
      </c>
      <c r="AB542">
        <v>3</v>
      </c>
      <c r="AC542">
        <v>7</v>
      </c>
      <c r="AD542">
        <v>88</v>
      </c>
      <c r="AE542">
        <v>0.84782000000000002</v>
      </c>
      <c r="AF542">
        <f t="shared" si="55"/>
        <v>6103.29104730576</v>
      </c>
      <c r="AG542">
        <f t="shared" si="57"/>
        <v>9.6343181818181814E-3</v>
      </c>
      <c r="AH542">
        <v>2.0398999999999998</v>
      </c>
      <c r="AI542">
        <v>90.822783442049996</v>
      </c>
      <c r="AJ542">
        <f t="shared" si="54"/>
        <v>6.1032910473057598</v>
      </c>
    </row>
    <row r="543" spans="3:36">
      <c r="C543">
        <v>2008</v>
      </c>
      <c r="D543">
        <v>502</v>
      </c>
      <c r="E543">
        <v>3</v>
      </c>
      <c r="F543">
        <v>8</v>
      </c>
      <c r="G543" t="s">
        <v>17</v>
      </c>
      <c r="I543">
        <v>5111.2082969640005</v>
      </c>
      <c r="J543" t="s">
        <v>17</v>
      </c>
      <c r="K543">
        <v>2.3283</v>
      </c>
      <c r="W543">
        <v>5111.2082969640005</v>
      </c>
      <c r="Z543">
        <v>2008</v>
      </c>
      <c r="AA543">
        <v>502</v>
      </c>
      <c r="AB543">
        <v>3</v>
      </c>
      <c r="AC543">
        <v>8</v>
      </c>
      <c r="AD543" t="s">
        <v>17</v>
      </c>
      <c r="AE543" t="s">
        <v>17</v>
      </c>
      <c r="AF543">
        <f t="shared" si="55"/>
        <v>5111.2082969640005</v>
      </c>
      <c r="AG543" t="s">
        <v>17</v>
      </c>
      <c r="AH543">
        <v>1.6982999999999999</v>
      </c>
      <c r="AI543">
        <v>76.059647276250004</v>
      </c>
      <c r="AJ543">
        <f t="shared" si="54"/>
        <v>5.1112082969640005</v>
      </c>
    </row>
    <row r="544" spans="3:36">
      <c r="C544">
        <v>2008</v>
      </c>
      <c r="D544">
        <v>502</v>
      </c>
      <c r="E544">
        <v>3</v>
      </c>
      <c r="F544">
        <v>9</v>
      </c>
      <c r="G544" t="s">
        <v>17</v>
      </c>
      <c r="I544">
        <v>2556.61504487928</v>
      </c>
      <c r="J544" t="s">
        <v>17</v>
      </c>
      <c r="K544">
        <v>2.1676000000000002</v>
      </c>
      <c r="W544">
        <v>2556.61504487928</v>
      </c>
      <c r="Z544">
        <v>2008</v>
      </c>
      <c r="AA544">
        <v>502</v>
      </c>
      <c r="AB544">
        <v>3</v>
      </c>
      <c r="AC544">
        <v>9</v>
      </c>
      <c r="AD544" t="s">
        <v>17</v>
      </c>
      <c r="AE544" t="s">
        <v>17</v>
      </c>
      <c r="AF544">
        <f t="shared" si="55"/>
        <v>2556.61504487928</v>
      </c>
      <c r="AG544" t="s">
        <v>17</v>
      </c>
      <c r="AH544">
        <v>1.8661000000000001</v>
      </c>
      <c r="AI544">
        <v>38.044866739274994</v>
      </c>
      <c r="AJ544">
        <f t="shared" si="54"/>
        <v>2.5566150448792802</v>
      </c>
    </row>
    <row r="545" spans="3:36">
      <c r="C545">
        <v>2008</v>
      </c>
      <c r="D545">
        <v>502</v>
      </c>
      <c r="E545">
        <v>3</v>
      </c>
      <c r="F545">
        <v>10</v>
      </c>
      <c r="G545" t="s">
        <v>17</v>
      </c>
      <c r="I545">
        <v>5697.6124659300012</v>
      </c>
      <c r="J545" t="s">
        <v>17</v>
      </c>
      <c r="K545">
        <v>1.9601999999999999</v>
      </c>
      <c r="W545">
        <v>5697.6124659300012</v>
      </c>
      <c r="Z545">
        <v>2008</v>
      </c>
      <c r="AA545">
        <v>502</v>
      </c>
      <c r="AB545">
        <v>3</v>
      </c>
      <c r="AC545">
        <v>10</v>
      </c>
      <c r="AD545" t="s">
        <v>17</v>
      </c>
      <c r="AE545" t="s">
        <v>17</v>
      </c>
      <c r="AF545">
        <f t="shared" si="55"/>
        <v>5697.6124659300012</v>
      </c>
      <c r="AG545" t="s">
        <v>17</v>
      </c>
      <c r="AH545">
        <v>1.9549000000000001</v>
      </c>
      <c r="AI545">
        <v>84.78589979062501</v>
      </c>
      <c r="AJ545">
        <f t="shared" si="54"/>
        <v>5.6976124659300016</v>
      </c>
    </row>
    <row r="546" spans="3:36">
      <c r="C546">
        <v>2008</v>
      </c>
      <c r="D546">
        <v>502</v>
      </c>
      <c r="E546">
        <v>3</v>
      </c>
      <c r="F546">
        <v>11</v>
      </c>
      <c r="G546" t="s">
        <v>17</v>
      </c>
      <c r="I546">
        <v>5867.7913470052808</v>
      </c>
      <c r="J546" t="s">
        <v>17</v>
      </c>
      <c r="K546">
        <v>2.093</v>
      </c>
      <c r="W546">
        <v>5867.7913470052808</v>
      </c>
      <c r="Z546">
        <v>2008</v>
      </c>
      <c r="AA546">
        <v>502</v>
      </c>
      <c r="AB546">
        <v>3</v>
      </c>
      <c r="AC546">
        <v>11</v>
      </c>
      <c r="AD546" t="s">
        <v>17</v>
      </c>
      <c r="AE546" t="s">
        <v>17</v>
      </c>
      <c r="AF546">
        <f t="shared" si="55"/>
        <v>5867.7913470052808</v>
      </c>
      <c r="AG546" t="s">
        <v>17</v>
      </c>
      <c r="AH546">
        <v>1.8559000000000001</v>
      </c>
      <c r="AI546">
        <v>87.31832361615001</v>
      </c>
      <c r="AJ546">
        <f t="shared" si="54"/>
        <v>5.8677913470052809</v>
      </c>
    </row>
    <row r="547" spans="3:36">
      <c r="C547">
        <v>2008</v>
      </c>
      <c r="D547">
        <v>502</v>
      </c>
      <c r="E547">
        <v>3</v>
      </c>
      <c r="F547">
        <v>12</v>
      </c>
      <c r="G547" t="s">
        <v>17</v>
      </c>
      <c r="I547">
        <v>5697.6124659300012</v>
      </c>
      <c r="J547" t="s">
        <v>17</v>
      </c>
      <c r="K547">
        <v>2.153</v>
      </c>
      <c r="W547">
        <v>5697.6124659300012</v>
      </c>
      <c r="Z547">
        <v>2008</v>
      </c>
      <c r="AA547">
        <v>502</v>
      </c>
      <c r="AB547">
        <v>3</v>
      </c>
      <c r="AC547">
        <v>12</v>
      </c>
      <c r="AD547" t="s">
        <v>17</v>
      </c>
      <c r="AE547" t="s">
        <v>17</v>
      </c>
      <c r="AF547">
        <f t="shared" si="55"/>
        <v>5697.6124659300012</v>
      </c>
      <c r="AG547" t="s">
        <v>17</v>
      </c>
      <c r="AH547">
        <v>1.8804000000000001</v>
      </c>
      <c r="AI547">
        <v>84.78589979062501</v>
      </c>
      <c r="AJ547">
        <f t="shared" si="54"/>
        <v>5.6976124659300016</v>
      </c>
    </row>
    <row r="548" spans="3:36">
      <c r="C548">
        <v>2008</v>
      </c>
      <c r="D548">
        <v>502</v>
      </c>
      <c r="E548">
        <v>3</v>
      </c>
      <c r="F548">
        <v>13</v>
      </c>
      <c r="G548" t="s">
        <v>17</v>
      </c>
      <c r="I548">
        <v>5920.107729505201</v>
      </c>
      <c r="J548" t="s">
        <v>17</v>
      </c>
      <c r="K548">
        <v>2.2330000000000001</v>
      </c>
      <c r="W548">
        <v>5920.107729505201</v>
      </c>
      <c r="Z548">
        <v>2008</v>
      </c>
      <c r="AA548">
        <v>502</v>
      </c>
      <c r="AB548">
        <v>3</v>
      </c>
      <c r="AC548">
        <v>13</v>
      </c>
      <c r="AD548" t="s">
        <v>17</v>
      </c>
      <c r="AE548" t="s">
        <v>17</v>
      </c>
      <c r="AF548">
        <f t="shared" si="55"/>
        <v>5920.107729505201</v>
      </c>
      <c r="AG548" t="s">
        <v>17</v>
      </c>
      <c r="AH548">
        <v>2.0989</v>
      </c>
      <c r="AI548">
        <v>88.096841212875006</v>
      </c>
      <c r="AJ548">
        <f t="shared" si="54"/>
        <v>5.9201077295052009</v>
      </c>
    </row>
    <row r="549" spans="3:36">
      <c r="C549">
        <v>2008</v>
      </c>
      <c r="D549">
        <v>502</v>
      </c>
      <c r="E549">
        <v>3</v>
      </c>
      <c r="F549">
        <v>14</v>
      </c>
      <c r="G549" t="s">
        <v>17</v>
      </c>
      <c r="I549">
        <v>5837.9963822334003</v>
      </c>
      <c r="J549" t="s">
        <v>17</v>
      </c>
      <c r="K549">
        <v>1.9278999999999999</v>
      </c>
      <c r="W549">
        <v>5837.9963822334003</v>
      </c>
      <c r="Z549">
        <v>2008</v>
      </c>
      <c r="AA549">
        <v>502</v>
      </c>
      <c r="AB549">
        <v>3</v>
      </c>
      <c r="AC549">
        <v>14</v>
      </c>
      <c r="AD549" t="s">
        <v>17</v>
      </c>
      <c r="AE549" t="s">
        <v>17</v>
      </c>
      <c r="AF549">
        <f t="shared" si="55"/>
        <v>5837.9963822334003</v>
      </c>
      <c r="AG549" t="s">
        <v>17</v>
      </c>
      <c r="AH549">
        <v>1.7989999999999999</v>
      </c>
      <c r="AI549">
        <v>86.874946164187506</v>
      </c>
      <c r="AJ549">
        <f t="shared" si="54"/>
        <v>5.8379963822334</v>
      </c>
    </row>
    <row r="550" spans="3:36">
      <c r="C550">
        <v>2008</v>
      </c>
      <c r="D550">
        <v>502</v>
      </c>
      <c r="E550">
        <v>4</v>
      </c>
      <c r="F550">
        <v>1</v>
      </c>
      <c r="G550">
        <v>88</v>
      </c>
      <c r="H550">
        <v>0.46617333333333333</v>
      </c>
      <c r="I550">
        <v>2714.0869514959204</v>
      </c>
      <c r="J550">
        <v>5.2974242424242424E-3</v>
      </c>
      <c r="K550">
        <v>1.9601</v>
      </c>
      <c r="W550">
        <v>2714.0869514959204</v>
      </c>
      <c r="X550">
        <v>5.2974242424242424E-3</v>
      </c>
      <c r="Z550">
        <v>2008</v>
      </c>
      <c r="AA550">
        <v>502</v>
      </c>
      <c r="AB550">
        <v>4</v>
      </c>
      <c r="AC550">
        <v>1</v>
      </c>
      <c r="AD550">
        <v>88</v>
      </c>
      <c r="AE550">
        <v>0.46617333333333333</v>
      </c>
      <c r="AF550">
        <f t="shared" si="55"/>
        <v>2714.0869514959204</v>
      </c>
      <c r="AG550">
        <f t="shared" ref="AG550:AG556" si="58">AE550/AD550</f>
        <v>5.2974242424242424E-3</v>
      </c>
      <c r="AH550">
        <v>1.5622</v>
      </c>
      <c r="AI550">
        <v>40.388198682975002</v>
      </c>
      <c r="AJ550">
        <f t="shared" si="54"/>
        <v>2.7140869514959203</v>
      </c>
    </row>
    <row r="551" spans="3:36">
      <c r="C551">
        <v>2008</v>
      </c>
      <c r="D551">
        <v>502</v>
      </c>
      <c r="E551">
        <v>4</v>
      </c>
      <c r="F551">
        <v>2</v>
      </c>
      <c r="G551">
        <v>88</v>
      </c>
      <c r="H551">
        <v>0.49865999999999994</v>
      </c>
      <c r="I551">
        <v>3224.2983615612006</v>
      </c>
      <c r="J551">
        <v>5.6665909090909084E-3</v>
      </c>
      <c r="K551">
        <v>1.8244</v>
      </c>
      <c r="W551">
        <v>3224.2983615612006</v>
      </c>
      <c r="X551">
        <v>5.6665909090909084E-3</v>
      </c>
      <c r="Z551">
        <v>2008</v>
      </c>
      <c r="AA551">
        <v>502</v>
      </c>
      <c r="AB551">
        <v>4</v>
      </c>
      <c r="AC551">
        <v>2</v>
      </c>
      <c r="AD551">
        <v>88</v>
      </c>
      <c r="AE551">
        <v>0.49865999999999994</v>
      </c>
      <c r="AF551">
        <f t="shared" si="55"/>
        <v>3224.2983615612006</v>
      </c>
      <c r="AG551">
        <f t="shared" si="58"/>
        <v>5.6665909090909084E-3</v>
      </c>
      <c r="AH551">
        <v>1.7061999999999999</v>
      </c>
      <c r="AI551">
        <v>47.980630380375004</v>
      </c>
      <c r="AJ551">
        <f t="shared" si="54"/>
        <v>3.2242983615612006</v>
      </c>
    </row>
    <row r="552" spans="3:36">
      <c r="C552">
        <v>2008</v>
      </c>
      <c r="D552">
        <v>502</v>
      </c>
      <c r="E552">
        <v>4</v>
      </c>
      <c r="F552">
        <v>3</v>
      </c>
      <c r="G552">
        <v>88</v>
      </c>
      <c r="H552">
        <v>0.53280666666666665</v>
      </c>
      <c r="I552">
        <v>3513.1894934875208</v>
      </c>
      <c r="J552">
        <v>6.0546212121212117E-3</v>
      </c>
      <c r="K552">
        <v>1.9847999999999999</v>
      </c>
      <c r="W552">
        <v>3513.1894934875208</v>
      </c>
      <c r="X552">
        <v>6.0546212121212117E-3</v>
      </c>
      <c r="Z552">
        <v>2008</v>
      </c>
      <c r="AA552">
        <v>502</v>
      </c>
      <c r="AB552">
        <v>4</v>
      </c>
      <c r="AC552">
        <v>3</v>
      </c>
      <c r="AD552">
        <v>88</v>
      </c>
      <c r="AE552">
        <v>0.53280666666666665</v>
      </c>
      <c r="AF552">
        <f t="shared" si="55"/>
        <v>3513.1894934875208</v>
      </c>
      <c r="AG552">
        <f t="shared" si="58"/>
        <v>6.0546212121212117E-3</v>
      </c>
      <c r="AH552">
        <v>1.8234999999999999</v>
      </c>
      <c r="AI552">
        <v>52.279605557850005</v>
      </c>
      <c r="AJ552">
        <f t="shared" si="54"/>
        <v>3.5131894934875207</v>
      </c>
    </row>
    <row r="553" spans="3:36">
      <c r="C553">
        <v>2008</v>
      </c>
      <c r="D553">
        <v>502</v>
      </c>
      <c r="E553">
        <v>4</v>
      </c>
      <c r="F553">
        <v>4</v>
      </c>
      <c r="G553">
        <v>88</v>
      </c>
      <c r="H553">
        <v>0.72139666666666669</v>
      </c>
      <c r="I553">
        <v>5546.2945651344007</v>
      </c>
      <c r="J553">
        <v>8.1976893939393943E-3</v>
      </c>
      <c r="K553">
        <v>1.8995</v>
      </c>
      <c r="W553">
        <v>5546.2945651344007</v>
      </c>
      <c r="X553">
        <v>8.1976893939393943E-3</v>
      </c>
      <c r="Z553">
        <v>2008</v>
      </c>
      <c r="AA553">
        <v>502</v>
      </c>
      <c r="AB553">
        <v>4</v>
      </c>
      <c r="AC553">
        <v>4</v>
      </c>
      <c r="AD553">
        <v>88</v>
      </c>
      <c r="AE553">
        <v>0.72139666666666669</v>
      </c>
      <c r="AF553">
        <f t="shared" si="55"/>
        <v>5546.2945651344007</v>
      </c>
      <c r="AG553">
        <f t="shared" si="58"/>
        <v>8.1976893939393943E-3</v>
      </c>
      <c r="AH553">
        <v>1.7545999999999999</v>
      </c>
      <c r="AI553">
        <v>82.534145314499995</v>
      </c>
      <c r="AJ553">
        <f t="shared" si="54"/>
        <v>5.5462945651344011</v>
      </c>
    </row>
    <row r="554" spans="3:36">
      <c r="C554">
        <v>2008</v>
      </c>
      <c r="D554">
        <v>502</v>
      </c>
      <c r="E554">
        <v>4</v>
      </c>
      <c r="F554">
        <v>5</v>
      </c>
      <c r="G554">
        <v>88</v>
      </c>
      <c r="H554">
        <v>0.77160666666666666</v>
      </c>
      <c r="I554">
        <v>5904.8362436817606</v>
      </c>
      <c r="J554">
        <v>8.7682575757575751E-3</v>
      </c>
      <c r="K554">
        <v>2.0154999999999998</v>
      </c>
      <c r="W554">
        <v>5904.8362436817606</v>
      </c>
      <c r="X554">
        <v>8.7682575757575751E-3</v>
      </c>
      <c r="Z554">
        <v>2008</v>
      </c>
      <c r="AA554">
        <v>502</v>
      </c>
      <c r="AB554">
        <v>4</v>
      </c>
      <c r="AC554">
        <v>5</v>
      </c>
      <c r="AD554">
        <v>88</v>
      </c>
      <c r="AE554">
        <v>0.77160666666666666</v>
      </c>
      <c r="AF554">
        <f t="shared" si="55"/>
        <v>5904.8362436817606</v>
      </c>
      <c r="AG554">
        <f t="shared" si="58"/>
        <v>8.7682575757575751E-3</v>
      </c>
      <c r="AH554">
        <v>1.7096</v>
      </c>
      <c r="AI554">
        <v>87.869586959549991</v>
      </c>
      <c r="AJ554">
        <f t="shared" si="54"/>
        <v>5.9048362436817605</v>
      </c>
    </row>
    <row r="555" spans="3:36">
      <c r="C555">
        <v>2008</v>
      </c>
      <c r="D555">
        <v>502</v>
      </c>
      <c r="E555">
        <v>4</v>
      </c>
      <c r="F555">
        <v>6</v>
      </c>
      <c r="G555">
        <v>88</v>
      </c>
      <c r="H555">
        <v>0.84624999999999995</v>
      </c>
      <c r="I555">
        <v>5924.6817240441615</v>
      </c>
      <c r="J555">
        <v>9.6164772727272713E-3</v>
      </c>
      <c r="K555">
        <v>2.2906</v>
      </c>
      <c r="W555">
        <v>5924.6817240441615</v>
      </c>
      <c r="X555">
        <v>9.6164772727272713E-3</v>
      </c>
      <c r="Z555">
        <v>2008</v>
      </c>
      <c r="AA555">
        <v>502</v>
      </c>
      <c r="AB555">
        <v>4</v>
      </c>
      <c r="AC555">
        <v>6</v>
      </c>
      <c r="AD555">
        <v>88</v>
      </c>
      <c r="AE555">
        <v>0.84624999999999995</v>
      </c>
      <c r="AF555">
        <f t="shared" si="55"/>
        <v>5924.6817240441615</v>
      </c>
      <c r="AG555">
        <f t="shared" si="58"/>
        <v>9.6164772727272713E-3</v>
      </c>
      <c r="AH555">
        <v>1.7991999999999999</v>
      </c>
      <c r="AI555">
        <v>88.16490660780002</v>
      </c>
      <c r="AJ555">
        <f t="shared" si="54"/>
        <v>5.9246817240441612</v>
      </c>
    </row>
    <row r="556" spans="3:36">
      <c r="C556">
        <v>2008</v>
      </c>
      <c r="D556">
        <v>502</v>
      </c>
      <c r="E556">
        <v>4</v>
      </c>
      <c r="F556">
        <v>7</v>
      </c>
      <c r="G556">
        <v>88</v>
      </c>
      <c r="H556">
        <v>0.83652000000000004</v>
      </c>
      <c r="I556">
        <v>5825.3631865228808</v>
      </c>
      <c r="J556">
        <v>9.5059090909090909E-3</v>
      </c>
      <c r="K556">
        <v>2.2378999999999998</v>
      </c>
      <c r="W556">
        <v>5825.3631865228808</v>
      </c>
      <c r="X556">
        <v>9.5059090909090909E-3</v>
      </c>
      <c r="Z556">
        <v>2008</v>
      </c>
      <c r="AA556">
        <v>502</v>
      </c>
      <c r="AB556">
        <v>4</v>
      </c>
      <c r="AC556">
        <v>7</v>
      </c>
      <c r="AD556">
        <v>88</v>
      </c>
      <c r="AE556">
        <v>0.83652000000000004</v>
      </c>
      <c r="AF556">
        <f t="shared" si="55"/>
        <v>5825.3631865228808</v>
      </c>
      <c r="AG556">
        <f t="shared" si="58"/>
        <v>9.5059090909090909E-3</v>
      </c>
      <c r="AH556">
        <v>2.2395999999999998</v>
      </c>
      <c r="AI556">
        <v>86.686952180400013</v>
      </c>
      <c r="AJ556">
        <f t="shared" si="54"/>
        <v>5.825363186522881</v>
      </c>
    </row>
    <row r="557" spans="3:36">
      <c r="C557">
        <v>2008</v>
      </c>
      <c r="D557">
        <v>502</v>
      </c>
      <c r="E557">
        <v>4</v>
      </c>
      <c r="F557">
        <v>8</v>
      </c>
      <c r="G557" t="s">
        <v>17</v>
      </c>
      <c r="I557">
        <v>5316.7168510810197</v>
      </c>
      <c r="J557" t="s">
        <v>17</v>
      </c>
      <c r="K557">
        <v>2.2524000000000002</v>
      </c>
      <c r="W557">
        <v>5316.7168510810197</v>
      </c>
      <c r="Z557">
        <v>2008</v>
      </c>
      <c r="AA557">
        <v>502</v>
      </c>
      <c r="AB557">
        <v>4</v>
      </c>
      <c r="AC557">
        <v>8</v>
      </c>
      <c r="AD557" t="s">
        <v>17</v>
      </c>
      <c r="AE557" t="s">
        <v>17</v>
      </c>
      <c r="AF557">
        <f t="shared" si="55"/>
        <v>5316.7168510810197</v>
      </c>
      <c r="AG557" t="s">
        <v>17</v>
      </c>
      <c r="AH557">
        <v>1.6009</v>
      </c>
      <c r="AI557">
        <v>79.11781028394374</v>
      </c>
      <c r="AJ557">
        <f t="shared" si="54"/>
        <v>5.3167168510810194</v>
      </c>
    </row>
    <row r="558" spans="3:36">
      <c r="C558">
        <v>2008</v>
      </c>
      <c r="D558">
        <v>502</v>
      </c>
      <c r="E558">
        <v>4</v>
      </c>
      <c r="F558">
        <v>9</v>
      </c>
      <c r="G558" t="s">
        <v>17</v>
      </c>
      <c r="I558">
        <v>5531.7412128686401</v>
      </c>
      <c r="J558" t="s">
        <v>17</v>
      </c>
      <c r="K558">
        <v>2.1339999999999999</v>
      </c>
      <c r="W558">
        <v>5531.7412128686401</v>
      </c>
      <c r="Z558">
        <v>2008</v>
      </c>
      <c r="AA558">
        <v>502</v>
      </c>
      <c r="AB558">
        <v>4</v>
      </c>
      <c r="AC558">
        <v>9</v>
      </c>
      <c r="AD558" t="s">
        <v>17</v>
      </c>
      <c r="AE558" t="s">
        <v>17</v>
      </c>
      <c r="AF558">
        <f t="shared" si="55"/>
        <v>5531.7412128686401</v>
      </c>
      <c r="AG558" t="s">
        <v>17</v>
      </c>
      <c r="AH558">
        <v>1.6544000000000001</v>
      </c>
      <c r="AI558">
        <v>82.317577572450006</v>
      </c>
      <c r="AJ558">
        <f t="shared" si="54"/>
        <v>5.5317412128686403</v>
      </c>
    </row>
    <row r="559" spans="3:36">
      <c r="C559">
        <v>2008</v>
      </c>
      <c r="D559">
        <v>502</v>
      </c>
      <c r="E559">
        <v>4</v>
      </c>
      <c r="F559">
        <v>10</v>
      </c>
      <c r="G559" t="s">
        <v>17</v>
      </c>
      <c r="I559">
        <v>6030.0309847239014</v>
      </c>
      <c r="J559" t="s">
        <v>17</v>
      </c>
      <c r="K559">
        <v>2.1760999999999999</v>
      </c>
      <c r="W559">
        <v>6030.0309847239014</v>
      </c>
      <c r="Z559">
        <v>2008</v>
      </c>
      <c r="AA559">
        <v>502</v>
      </c>
      <c r="AB559">
        <v>4</v>
      </c>
      <c r="AC559">
        <v>10</v>
      </c>
      <c r="AD559" t="s">
        <v>17</v>
      </c>
      <c r="AE559" t="s">
        <v>17</v>
      </c>
      <c r="AF559">
        <f t="shared" si="55"/>
        <v>6030.0309847239014</v>
      </c>
      <c r="AG559" t="s">
        <v>17</v>
      </c>
      <c r="AH559">
        <v>1.8035000000000001</v>
      </c>
      <c r="AI559">
        <v>89.732603939343761</v>
      </c>
      <c r="AJ559">
        <f t="shared" si="54"/>
        <v>6.0300309847239015</v>
      </c>
    </row>
    <row r="560" spans="3:36">
      <c r="C560">
        <v>2008</v>
      </c>
      <c r="D560">
        <v>502</v>
      </c>
      <c r="E560">
        <v>4</v>
      </c>
      <c r="F560">
        <v>11</v>
      </c>
      <c r="G560" t="s">
        <v>17</v>
      </c>
      <c r="I560">
        <v>5647.2861563117995</v>
      </c>
      <c r="J560" t="s">
        <v>17</v>
      </c>
      <c r="K560">
        <v>2.0903</v>
      </c>
      <c r="W560">
        <v>5647.2861563117995</v>
      </c>
      <c r="Z560">
        <v>2008</v>
      </c>
      <c r="AA560">
        <v>502</v>
      </c>
      <c r="AB560">
        <v>4</v>
      </c>
      <c r="AC560">
        <v>11</v>
      </c>
      <c r="AD560" t="s">
        <v>17</v>
      </c>
      <c r="AE560" t="s">
        <v>17</v>
      </c>
      <c r="AF560">
        <f t="shared" si="55"/>
        <v>5647.2861563117995</v>
      </c>
      <c r="AG560" t="s">
        <v>17</v>
      </c>
      <c r="AH560">
        <v>1.6778999999999999</v>
      </c>
      <c r="AI560">
        <v>84.036996373687487</v>
      </c>
      <c r="AJ560">
        <f t="shared" si="54"/>
        <v>5.6472861563117993</v>
      </c>
    </row>
    <row r="561" spans="3:36">
      <c r="C561">
        <v>2008</v>
      </c>
      <c r="D561">
        <v>502</v>
      </c>
      <c r="E561">
        <v>4</v>
      </c>
      <c r="F561">
        <v>12</v>
      </c>
      <c r="G561" t="s">
        <v>17</v>
      </c>
      <c r="I561">
        <v>5396.9789847896991</v>
      </c>
      <c r="J561" t="s">
        <v>17</v>
      </c>
      <c r="K561">
        <v>2.1772999999999998</v>
      </c>
      <c r="W561">
        <v>5396.9789847896991</v>
      </c>
      <c r="Z561">
        <v>2008</v>
      </c>
      <c r="AA561">
        <v>502</v>
      </c>
      <c r="AB561">
        <v>4</v>
      </c>
      <c r="AC561">
        <v>12</v>
      </c>
      <c r="AD561" t="s">
        <v>17</v>
      </c>
      <c r="AE561" t="s">
        <v>17</v>
      </c>
      <c r="AF561">
        <f t="shared" si="55"/>
        <v>5396.9789847896991</v>
      </c>
      <c r="AG561" t="s">
        <v>17</v>
      </c>
      <c r="AH561">
        <v>1.966</v>
      </c>
      <c r="AI561">
        <v>80.312187273656235</v>
      </c>
      <c r="AJ561">
        <f t="shared" si="54"/>
        <v>5.3969789847896994</v>
      </c>
    </row>
    <row r="562" spans="3:36">
      <c r="C562">
        <v>2008</v>
      </c>
      <c r="D562">
        <v>502</v>
      </c>
      <c r="E562">
        <v>4</v>
      </c>
      <c r="F562">
        <v>13</v>
      </c>
      <c r="G562" t="s">
        <v>17</v>
      </c>
      <c r="I562">
        <v>6037.9772441372997</v>
      </c>
      <c r="J562" t="s">
        <v>17</v>
      </c>
      <c r="K562">
        <v>2.2911999999999999</v>
      </c>
      <c r="W562">
        <v>6037.9772441372997</v>
      </c>
      <c r="Z562">
        <v>2008</v>
      </c>
      <c r="AA562">
        <v>502</v>
      </c>
      <c r="AB562">
        <v>4</v>
      </c>
      <c r="AC562">
        <v>13</v>
      </c>
      <c r="AD562" t="s">
        <v>17</v>
      </c>
      <c r="AE562" t="s">
        <v>17</v>
      </c>
      <c r="AF562">
        <f t="shared" si="55"/>
        <v>6037.9772441372997</v>
      </c>
      <c r="AG562" t="s">
        <v>17</v>
      </c>
      <c r="AH562">
        <v>2.2736000000000001</v>
      </c>
      <c r="AI562">
        <v>89.850851847281248</v>
      </c>
      <c r="AJ562">
        <f t="shared" si="54"/>
        <v>6.0379772441372994</v>
      </c>
    </row>
    <row r="563" spans="3:36">
      <c r="C563">
        <v>2008</v>
      </c>
      <c r="D563">
        <v>502</v>
      </c>
      <c r="E563">
        <v>4</v>
      </c>
      <c r="F563">
        <v>14</v>
      </c>
      <c r="G563" t="s">
        <v>17</v>
      </c>
      <c r="I563">
        <v>5506.7285740420793</v>
      </c>
      <c r="J563" t="s">
        <v>17</v>
      </c>
      <c r="K563">
        <v>2.1675</v>
      </c>
      <c r="W563">
        <v>5506.7285740420793</v>
      </c>
      <c r="Z563">
        <v>2008</v>
      </c>
      <c r="AA563">
        <v>502</v>
      </c>
      <c r="AB563">
        <v>4</v>
      </c>
      <c r="AC563">
        <v>14</v>
      </c>
      <c r="AD563" t="s">
        <v>17</v>
      </c>
      <c r="AE563" t="s">
        <v>17</v>
      </c>
      <c r="AF563">
        <f t="shared" si="55"/>
        <v>5506.7285740420793</v>
      </c>
      <c r="AG563" t="s">
        <v>17</v>
      </c>
      <c r="AH563">
        <v>1.59</v>
      </c>
      <c r="AI563">
        <v>81.94536568514998</v>
      </c>
      <c r="AJ563">
        <f t="shared" si="54"/>
        <v>5.5067285740420795</v>
      </c>
    </row>
    <row r="564" spans="3:36">
      <c r="C564">
        <v>2009</v>
      </c>
      <c r="D564">
        <v>502</v>
      </c>
      <c r="E564" s="321">
        <v>1</v>
      </c>
      <c r="F564" s="127">
        <v>1</v>
      </c>
      <c r="G564" s="127">
        <v>81</v>
      </c>
      <c r="H564">
        <v>0.27248666666666671</v>
      </c>
      <c r="I564">
        <v>1506.4516188886762</v>
      </c>
      <c r="J564">
        <f t="shared" ref="J564:J627" si="59">H564/G564</f>
        <v>3.3640329218107001E-3</v>
      </c>
      <c r="K564">
        <v>1.9814000000000001</v>
      </c>
      <c r="W564">
        <v>1506.4516188886762</v>
      </c>
      <c r="X564">
        <v>3.3640329218107001E-3</v>
      </c>
      <c r="Z564">
        <v>2009</v>
      </c>
      <c r="AA564">
        <v>502</v>
      </c>
      <c r="AB564">
        <v>1</v>
      </c>
      <c r="AC564">
        <v>1</v>
      </c>
      <c r="AD564">
        <v>102</v>
      </c>
      <c r="AE564">
        <v>0.27936</v>
      </c>
      <c r="AF564">
        <f t="shared" si="55"/>
        <v>1504.6080000000002</v>
      </c>
      <c r="AG564">
        <f t="shared" ref="AG564:AG570" si="60">AE564/AD564</f>
        <v>2.7388235294117645E-3</v>
      </c>
      <c r="AH564" s="35">
        <v>1.8003</v>
      </c>
      <c r="AI564">
        <v>22.39</v>
      </c>
      <c r="AJ564">
        <f t="shared" si="54"/>
        <v>1.5046080000000002</v>
      </c>
    </row>
    <row r="565" spans="3:36">
      <c r="C565">
        <v>2009</v>
      </c>
      <c r="D565">
        <v>502</v>
      </c>
      <c r="E565" s="321">
        <v>1</v>
      </c>
      <c r="F565" s="127">
        <v>2</v>
      </c>
      <c r="G565" s="127">
        <v>81</v>
      </c>
      <c r="H565">
        <v>0.222</v>
      </c>
      <c r="I565">
        <v>1407.0859364872506</v>
      </c>
      <c r="J565">
        <f t="shared" si="59"/>
        <v>2.7407407407407406E-3</v>
      </c>
      <c r="K565">
        <v>1.9080999999999999</v>
      </c>
      <c r="W565">
        <v>1407.0859364872506</v>
      </c>
      <c r="X565">
        <v>2.7407407407407406E-3</v>
      </c>
      <c r="Z565">
        <v>2009</v>
      </c>
      <c r="AA565">
        <v>502</v>
      </c>
      <c r="AB565">
        <v>1</v>
      </c>
      <c r="AC565">
        <v>2</v>
      </c>
      <c r="AD565">
        <v>102</v>
      </c>
      <c r="AE565">
        <v>0.23750000000000002</v>
      </c>
      <c r="AF565">
        <f t="shared" si="55"/>
        <v>1405.152</v>
      </c>
      <c r="AG565">
        <f t="shared" si="60"/>
        <v>2.3284313725490196E-3</v>
      </c>
      <c r="AH565" s="35">
        <v>1.7925</v>
      </c>
      <c r="AI565">
        <v>20.91</v>
      </c>
      <c r="AJ565">
        <f t="shared" si="54"/>
        <v>1.405152</v>
      </c>
    </row>
    <row r="566" spans="3:36">
      <c r="C566">
        <v>2009</v>
      </c>
      <c r="D566">
        <v>502</v>
      </c>
      <c r="E566" s="321">
        <v>1</v>
      </c>
      <c r="F566" s="127">
        <v>3</v>
      </c>
      <c r="G566" s="127">
        <v>81</v>
      </c>
      <c r="H566">
        <v>0.37466333333333335</v>
      </c>
      <c r="I566">
        <v>1428.8221795125628</v>
      </c>
      <c r="J566">
        <f t="shared" si="59"/>
        <v>4.6254732510288069E-3</v>
      </c>
      <c r="K566">
        <v>1.9875</v>
      </c>
      <c r="W566">
        <v>1428.8221795125628</v>
      </c>
      <c r="X566">
        <v>4.6254732510288069E-3</v>
      </c>
      <c r="Z566">
        <v>2009</v>
      </c>
      <c r="AA566">
        <v>502</v>
      </c>
      <c r="AB566">
        <v>1</v>
      </c>
      <c r="AC566">
        <v>3</v>
      </c>
      <c r="AD566">
        <v>102</v>
      </c>
      <c r="AE566">
        <v>0.3808766666666667</v>
      </c>
      <c r="AF566">
        <f t="shared" si="55"/>
        <v>1427.328</v>
      </c>
      <c r="AG566">
        <f t="shared" si="60"/>
        <v>3.7340849673202616E-3</v>
      </c>
      <c r="AH566" s="35">
        <v>1.8452</v>
      </c>
      <c r="AI566">
        <v>21.24</v>
      </c>
      <c r="AJ566">
        <f t="shared" si="54"/>
        <v>1.4273279999999999</v>
      </c>
    </row>
    <row r="567" spans="3:36">
      <c r="C567">
        <v>2009</v>
      </c>
      <c r="D567">
        <v>502</v>
      </c>
      <c r="E567" s="321">
        <v>1</v>
      </c>
      <c r="F567" s="127">
        <v>4</v>
      </c>
      <c r="G567" s="127">
        <v>81</v>
      </c>
      <c r="H567">
        <v>0.36105666666666664</v>
      </c>
      <c r="I567">
        <v>2380.5591062637154</v>
      </c>
      <c r="J567">
        <f t="shared" si="59"/>
        <v>4.457489711934156E-3</v>
      </c>
      <c r="K567">
        <v>2.1248</v>
      </c>
      <c r="W567">
        <v>2380.5591062637154</v>
      </c>
      <c r="X567">
        <v>4.457489711934156E-3</v>
      </c>
      <c r="Z567">
        <v>2009</v>
      </c>
      <c r="AA567">
        <v>502</v>
      </c>
      <c r="AB567">
        <v>1</v>
      </c>
      <c r="AC567">
        <v>4</v>
      </c>
      <c r="AD567">
        <v>102</v>
      </c>
      <c r="AE567">
        <v>0.35829666666666665</v>
      </c>
      <c r="AF567">
        <f t="shared" si="55"/>
        <v>2377.5360000000005</v>
      </c>
      <c r="AG567">
        <f t="shared" si="60"/>
        <v>3.5127124183006535E-3</v>
      </c>
      <c r="AH567" s="35">
        <v>1.7745</v>
      </c>
      <c r="AI567">
        <v>35.380000000000003</v>
      </c>
      <c r="AJ567">
        <f t="shared" si="54"/>
        <v>2.3775360000000005</v>
      </c>
    </row>
    <row r="568" spans="3:36">
      <c r="C568">
        <v>2009</v>
      </c>
      <c r="D568">
        <v>502</v>
      </c>
      <c r="E568" s="321">
        <v>1</v>
      </c>
      <c r="F568" s="127">
        <v>5</v>
      </c>
      <c r="G568" s="127">
        <v>81</v>
      </c>
      <c r="H568">
        <v>0.44624333333333333</v>
      </c>
      <c r="I568">
        <v>2416.2686483767275</v>
      </c>
      <c r="J568">
        <f t="shared" si="59"/>
        <v>5.5091769547325102E-3</v>
      </c>
      <c r="K568">
        <v>2.3026</v>
      </c>
      <c r="W568">
        <v>2416.2686483767275</v>
      </c>
      <c r="X568">
        <v>5.5091769547325102E-3</v>
      </c>
      <c r="Z568">
        <v>2009</v>
      </c>
      <c r="AA568">
        <v>502</v>
      </c>
      <c r="AB568">
        <v>1</v>
      </c>
      <c r="AC568">
        <v>5</v>
      </c>
      <c r="AD568">
        <v>102</v>
      </c>
      <c r="AE568">
        <v>0.45581333333333335</v>
      </c>
      <c r="AF568">
        <f t="shared" si="55"/>
        <v>2413.152</v>
      </c>
      <c r="AG568">
        <f t="shared" si="60"/>
        <v>4.4687581699346408E-3</v>
      </c>
      <c r="AH568" s="35">
        <v>1.8615999999999999</v>
      </c>
      <c r="AI568">
        <v>35.909999999999997</v>
      </c>
      <c r="AJ568">
        <f t="shared" si="54"/>
        <v>2.4131520000000002</v>
      </c>
    </row>
    <row r="569" spans="3:36">
      <c r="C569">
        <v>2009</v>
      </c>
      <c r="D569">
        <v>502</v>
      </c>
      <c r="E569" s="321">
        <v>1</v>
      </c>
      <c r="F569" s="127">
        <v>6</v>
      </c>
      <c r="G569" s="127">
        <v>81</v>
      </c>
      <c r="H569">
        <v>0.49314666666666668</v>
      </c>
      <c r="I569">
        <v>3113.3810139742277</v>
      </c>
      <c r="J569">
        <f t="shared" si="59"/>
        <v>6.0882304526748976E-3</v>
      </c>
      <c r="K569">
        <v>2.3347000000000002</v>
      </c>
      <c r="W569">
        <v>3113.3810139742277</v>
      </c>
      <c r="X569">
        <v>6.0882304526748976E-3</v>
      </c>
      <c r="Z569">
        <v>2009</v>
      </c>
      <c r="AA569">
        <v>502</v>
      </c>
      <c r="AB569">
        <v>1</v>
      </c>
      <c r="AC569">
        <v>6</v>
      </c>
      <c r="AD569">
        <v>102</v>
      </c>
      <c r="AE569">
        <v>0.53195666666666674</v>
      </c>
      <c r="AF569">
        <f t="shared" si="55"/>
        <v>3109.3440000000005</v>
      </c>
      <c r="AG569">
        <f t="shared" si="60"/>
        <v>5.2152614379084973E-3</v>
      </c>
      <c r="AH569" s="35">
        <v>1.7485999999999999</v>
      </c>
      <c r="AI569">
        <v>46.27</v>
      </c>
      <c r="AJ569">
        <f t="shared" si="54"/>
        <v>3.1093440000000006</v>
      </c>
    </row>
    <row r="570" spans="3:36">
      <c r="C570">
        <v>2009</v>
      </c>
      <c r="D570">
        <v>502</v>
      </c>
      <c r="E570" s="321">
        <v>1</v>
      </c>
      <c r="F570" s="127">
        <v>7</v>
      </c>
      <c r="G570" s="127">
        <v>81</v>
      </c>
      <c r="H570">
        <v>0.54729666666666665</v>
      </c>
      <c r="I570">
        <v>4195.5353988772522</v>
      </c>
      <c r="J570">
        <f t="shared" si="59"/>
        <v>6.7567489711934155E-3</v>
      </c>
      <c r="K570">
        <v>2.3921000000000001</v>
      </c>
      <c r="W570">
        <v>4195.5353988772522</v>
      </c>
      <c r="X570">
        <v>6.7567489711934155E-3</v>
      </c>
      <c r="Z570">
        <v>2009</v>
      </c>
      <c r="AA570">
        <v>502</v>
      </c>
      <c r="AB570">
        <v>1</v>
      </c>
      <c r="AC570">
        <v>7</v>
      </c>
      <c r="AD570">
        <v>102</v>
      </c>
      <c r="AE570">
        <v>0.57001666666666673</v>
      </c>
      <c r="AF570">
        <f t="shared" si="55"/>
        <v>4190.5920000000006</v>
      </c>
      <c r="AG570">
        <f t="shared" si="60"/>
        <v>5.5883986928104579E-3</v>
      </c>
      <c r="AH570" s="35">
        <v>1.7743</v>
      </c>
      <c r="AI570">
        <v>62.36</v>
      </c>
      <c r="AJ570">
        <f t="shared" si="54"/>
        <v>4.1905920000000005</v>
      </c>
    </row>
    <row r="571" spans="3:36">
      <c r="C571">
        <v>2009</v>
      </c>
      <c r="D571">
        <v>502</v>
      </c>
      <c r="E571" s="321">
        <v>2</v>
      </c>
      <c r="F571" s="127">
        <v>1</v>
      </c>
      <c r="G571" s="127">
        <v>81</v>
      </c>
      <c r="H571">
        <v>0.28758333333333336</v>
      </c>
      <c r="I571">
        <v>1607.3698900776242</v>
      </c>
      <c r="J571">
        <f t="shared" si="59"/>
        <v>3.5504115226337452E-3</v>
      </c>
      <c r="K571">
        <v>2.403</v>
      </c>
      <c r="W571">
        <v>1607.3698900776242</v>
      </c>
      <c r="X571">
        <v>3.5504115226337452E-3</v>
      </c>
      <c r="Z571">
        <v>2009</v>
      </c>
      <c r="AA571">
        <v>502</v>
      </c>
      <c r="AB571">
        <v>1</v>
      </c>
      <c r="AC571">
        <v>8</v>
      </c>
      <c r="AD571" t="s">
        <v>17</v>
      </c>
      <c r="AE571" t="s">
        <v>17</v>
      </c>
      <c r="AF571">
        <f t="shared" si="55"/>
        <v>2264.6400000000003</v>
      </c>
      <c r="AG571" t="s">
        <v>17</v>
      </c>
      <c r="AH571" s="35">
        <v>1.9113</v>
      </c>
      <c r="AI571">
        <v>33.700000000000003</v>
      </c>
      <c r="AJ571">
        <f t="shared" si="54"/>
        <v>2.2646400000000004</v>
      </c>
    </row>
    <row r="572" spans="3:36">
      <c r="C572">
        <v>2009</v>
      </c>
      <c r="D572">
        <v>502</v>
      </c>
      <c r="E572" s="321">
        <v>2</v>
      </c>
      <c r="F572" s="127">
        <v>2</v>
      </c>
      <c r="G572" s="127">
        <v>81</v>
      </c>
      <c r="H572">
        <v>0.312</v>
      </c>
      <c r="I572">
        <v>1546.8189273642552</v>
      </c>
      <c r="J572">
        <f t="shared" si="59"/>
        <v>3.851851851851852E-3</v>
      </c>
      <c r="K572">
        <v>2.2553000000000001</v>
      </c>
      <c r="W572">
        <v>1546.8189273642552</v>
      </c>
      <c r="X572">
        <v>3.851851851851852E-3</v>
      </c>
      <c r="Z572">
        <v>2009</v>
      </c>
      <c r="AA572">
        <v>502</v>
      </c>
      <c r="AB572">
        <v>1</v>
      </c>
      <c r="AC572">
        <v>9</v>
      </c>
      <c r="AD572" t="s">
        <v>17</v>
      </c>
      <c r="AE572" t="s">
        <v>17</v>
      </c>
      <c r="AF572">
        <f t="shared" si="55"/>
        <v>2855.3280000000004</v>
      </c>
      <c r="AG572" t="s">
        <v>17</v>
      </c>
      <c r="AH572" s="35">
        <v>1.7008000000000001</v>
      </c>
      <c r="AI572">
        <v>42.49</v>
      </c>
      <c r="AJ572">
        <f t="shared" ref="AJ572:AJ635" si="61">AI572*60*1.12/1000</f>
        <v>2.8553280000000005</v>
      </c>
    </row>
    <row r="573" spans="3:36">
      <c r="C573">
        <v>2009</v>
      </c>
      <c r="D573">
        <v>502</v>
      </c>
      <c r="E573" s="321">
        <v>2</v>
      </c>
      <c r="F573" s="127">
        <v>3</v>
      </c>
      <c r="G573" s="127">
        <v>81</v>
      </c>
      <c r="H573">
        <v>0.40381666666666666</v>
      </c>
      <c r="I573">
        <v>2340.1917977881362</v>
      </c>
      <c r="J573">
        <f t="shared" si="59"/>
        <v>4.9853909465020574E-3</v>
      </c>
      <c r="K573">
        <v>2.2157</v>
      </c>
      <c r="W573">
        <v>2340.1917977881362</v>
      </c>
      <c r="X573">
        <v>4.9853909465020574E-3</v>
      </c>
      <c r="Z573">
        <v>2009</v>
      </c>
      <c r="AA573">
        <v>502</v>
      </c>
      <c r="AB573">
        <v>1</v>
      </c>
      <c r="AC573">
        <v>10</v>
      </c>
      <c r="AD573" t="s">
        <v>17</v>
      </c>
      <c r="AE573" t="s">
        <v>17</v>
      </c>
      <c r="AF573">
        <f t="shared" si="55"/>
        <v>2872.1280000000002</v>
      </c>
      <c r="AG573" t="s">
        <v>17</v>
      </c>
      <c r="AH573" s="35">
        <v>1.8354999999999999</v>
      </c>
      <c r="AI573">
        <v>42.74</v>
      </c>
      <c r="AJ573">
        <f t="shared" si="61"/>
        <v>2.872128</v>
      </c>
    </row>
    <row r="574" spans="3:36">
      <c r="C574">
        <v>2009</v>
      </c>
      <c r="D574">
        <v>502</v>
      </c>
      <c r="E574" s="321">
        <v>2</v>
      </c>
      <c r="F574" s="127">
        <v>4</v>
      </c>
      <c r="G574" s="127">
        <v>81</v>
      </c>
      <c r="H574">
        <v>0.33423666666666668</v>
      </c>
      <c r="I574">
        <v>2052.9628720965156</v>
      </c>
      <c r="J574">
        <f t="shared" si="59"/>
        <v>4.1263786008230458E-3</v>
      </c>
      <c r="K574">
        <v>2.3268</v>
      </c>
      <c r="W574">
        <v>2052.9628720965156</v>
      </c>
      <c r="X574">
        <v>4.1263786008230458E-3</v>
      </c>
      <c r="Z574">
        <v>2009</v>
      </c>
      <c r="AA574">
        <v>502</v>
      </c>
      <c r="AB574">
        <v>1</v>
      </c>
      <c r="AC574">
        <v>11</v>
      </c>
      <c r="AD574" t="s">
        <v>17</v>
      </c>
      <c r="AE574" t="s">
        <v>17</v>
      </c>
      <c r="AF574">
        <f t="shared" si="55"/>
        <v>3077.0880000000002</v>
      </c>
      <c r="AG574" t="s">
        <v>17</v>
      </c>
      <c r="AH574" s="35">
        <v>1.7084999999999999</v>
      </c>
      <c r="AI574">
        <v>45.79</v>
      </c>
      <c r="AJ574">
        <f t="shared" si="61"/>
        <v>3.0770880000000003</v>
      </c>
    </row>
    <row r="575" spans="3:36">
      <c r="C575">
        <v>2009</v>
      </c>
      <c r="D575">
        <v>502</v>
      </c>
      <c r="E575" s="321">
        <v>2</v>
      </c>
      <c r="F575" s="127">
        <v>5</v>
      </c>
      <c r="G575" s="127">
        <v>81</v>
      </c>
      <c r="H575">
        <v>0.55140666666666671</v>
      </c>
      <c r="I575">
        <v>2944.1488361342999</v>
      </c>
      <c r="J575">
        <f t="shared" si="59"/>
        <v>6.8074897119341574E-3</v>
      </c>
      <c r="K575">
        <v>2.1606999999999998</v>
      </c>
      <c r="W575">
        <v>2944.1488361342999</v>
      </c>
      <c r="X575">
        <v>6.8074897119341574E-3</v>
      </c>
      <c r="Z575">
        <v>2009</v>
      </c>
      <c r="AA575">
        <v>502</v>
      </c>
      <c r="AB575">
        <v>1</v>
      </c>
      <c r="AC575">
        <v>12</v>
      </c>
      <c r="AD575" t="s">
        <v>17</v>
      </c>
      <c r="AE575" t="s">
        <v>17</v>
      </c>
      <c r="AF575">
        <f t="shared" si="55"/>
        <v>3077.0880000000002</v>
      </c>
      <c r="AG575" t="s">
        <v>17</v>
      </c>
      <c r="AH575" s="35">
        <v>1.8323</v>
      </c>
      <c r="AI575">
        <v>45.79</v>
      </c>
      <c r="AJ575">
        <f t="shared" si="61"/>
        <v>3.0770880000000003</v>
      </c>
    </row>
    <row r="576" spans="3:36">
      <c r="C576">
        <v>2009</v>
      </c>
      <c r="D576">
        <v>502</v>
      </c>
      <c r="E576" s="321">
        <v>2</v>
      </c>
      <c r="F576" s="127">
        <v>6</v>
      </c>
      <c r="G576" s="127">
        <v>81</v>
      </c>
      <c r="H576">
        <v>0.62867333333333331</v>
      </c>
      <c r="I576">
        <v>4209.5086979649532</v>
      </c>
      <c r="J576">
        <f t="shared" si="59"/>
        <v>7.7613991769547325E-3</v>
      </c>
      <c r="K576">
        <v>2.3711000000000002</v>
      </c>
      <c r="W576">
        <v>4209.5086979649532</v>
      </c>
      <c r="X576">
        <v>7.7613991769547325E-3</v>
      </c>
      <c r="Z576">
        <v>2009</v>
      </c>
      <c r="AA576">
        <v>502</v>
      </c>
      <c r="AB576">
        <v>1</v>
      </c>
      <c r="AC576">
        <v>13</v>
      </c>
      <c r="AD576" t="s">
        <v>17</v>
      </c>
      <c r="AE576" t="s">
        <v>17</v>
      </c>
      <c r="AF576">
        <f t="shared" si="55"/>
        <v>4085.0880000000006</v>
      </c>
      <c r="AG576" t="s">
        <v>17</v>
      </c>
      <c r="AH576" s="35">
        <v>2.0461999999999998</v>
      </c>
      <c r="AI576">
        <v>60.79</v>
      </c>
      <c r="AJ576">
        <f t="shared" si="61"/>
        <v>4.0850880000000007</v>
      </c>
    </row>
    <row r="577" spans="3:36">
      <c r="C577">
        <v>2009</v>
      </c>
      <c r="D577">
        <v>502</v>
      </c>
      <c r="E577" s="321">
        <v>2</v>
      </c>
      <c r="F577" s="127">
        <v>7</v>
      </c>
      <c r="G577" s="127">
        <v>81</v>
      </c>
      <c r="H577">
        <v>0.66265666666666667</v>
      </c>
      <c r="I577">
        <v>5234.2172977296514</v>
      </c>
      <c r="J577">
        <f t="shared" si="59"/>
        <v>8.1809465020576139E-3</v>
      </c>
      <c r="K577">
        <v>2.1116999999999999</v>
      </c>
      <c r="W577">
        <v>5234.2172977296514</v>
      </c>
      <c r="X577">
        <v>8.1809465020576139E-3</v>
      </c>
      <c r="Z577">
        <v>2009</v>
      </c>
      <c r="AA577">
        <v>502</v>
      </c>
      <c r="AB577">
        <v>1</v>
      </c>
      <c r="AC577">
        <v>14</v>
      </c>
      <c r="AD577" t="s">
        <v>17</v>
      </c>
      <c r="AE577" t="s">
        <v>17</v>
      </c>
      <c r="AF577">
        <f t="shared" si="55"/>
        <v>2264.6400000000003</v>
      </c>
      <c r="AG577" t="s">
        <v>17</v>
      </c>
      <c r="AH577" s="35">
        <v>1.8519000000000001</v>
      </c>
      <c r="AI577">
        <v>33.700000000000003</v>
      </c>
      <c r="AJ577">
        <f t="shared" si="61"/>
        <v>2.2646400000000004</v>
      </c>
    </row>
    <row r="578" spans="3:36">
      <c r="C578">
        <v>2009</v>
      </c>
      <c r="D578">
        <v>502</v>
      </c>
      <c r="E578" s="321">
        <v>3</v>
      </c>
      <c r="F578" s="127">
        <v>1</v>
      </c>
      <c r="G578" s="127">
        <v>81</v>
      </c>
      <c r="H578">
        <v>0.30450666666666665</v>
      </c>
      <c r="I578">
        <v>1770.3917127674622</v>
      </c>
      <c r="J578">
        <f t="shared" si="59"/>
        <v>3.7593415637860081E-3</v>
      </c>
      <c r="K578">
        <v>1.9313</v>
      </c>
      <c r="W578">
        <v>1770.3917127674622</v>
      </c>
      <c r="X578">
        <v>3.7593415637860081E-3</v>
      </c>
      <c r="Z578">
        <v>2009</v>
      </c>
      <c r="AA578">
        <v>502</v>
      </c>
      <c r="AB578">
        <v>2</v>
      </c>
      <c r="AC578">
        <v>1</v>
      </c>
      <c r="AD578">
        <v>102</v>
      </c>
      <c r="AE578">
        <v>0.29194333333333333</v>
      </c>
      <c r="AF578">
        <f t="shared" si="55"/>
        <v>1605.4080000000004</v>
      </c>
      <c r="AG578">
        <f t="shared" ref="AG578:AG584" si="62">AE578/AD578</f>
        <v>2.8621895424836602E-3</v>
      </c>
      <c r="AH578" s="35">
        <v>1.873</v>
      </c>
      <c r="AI578">
        <v>23.89</v>
      </c>
      <c r="AJ578">
        <f t="shared" si="61"/>
        <v>1.6054080000000004</v>
      </c>
    </row>
    <row r="579" spans="3:36">
      <c r="C579">
        <v>2009</v>
      </c>
      <c r="D579">
        <v>502</v>
      </c>
      <c r="E579" s="321">
        <v>3</v>
      </c>
      <c r="F579" s="127">
        <v>2</v>
      </c>
      <c r="G579" s="127">
        <v>81</v>
      </c>
      <c r="H579">
        <v>0.31782666666666665</v>
      </c>
      <c r="I579">
        <v>1789.0227782177294</v>
      </c>
      <c r="J579">
        <f t="shared" si="59"/>
        <v>3.9237860082304522E-3</v>
      </c>
      <c r="K579">
        <v>1.9527000000000001</v>
      </c>
      <c r="W579">
        <v>1789.0227782177294</v>
      </c>
      <c r="X579">
        <v>3.9237860082304522E-3</v>
      </c>
      <c r="Z579">
        <v>2009</v>
      </c>
      <c r="AA579">
        <v>502</v>
      </c>
      <c r="AB579">
        <v>2</v>
      </c>
      <c r="AC579">
        <v>2</v>
      </c>
      <c r="AD579">
        <v>102</v>
      </c>
      <c r="AE579">
        <v>0.32094333333333336</v>
      </c>
      <c r="AF579">
        <f t="shared" si="55"/>
        <v>1544.9279999999999</v>
      </c>
      <c r="AG579">
        <f t="shared" si="62"/>
        <v>3.1465032679738564E-3</v>
      </c>
      <c r="AH579" s="35">
        <v>1.8271999999999999</v>
      </c>
      <c r="AI579">
        <v>22.99</v>
      </c>
      <c r="AJ579">
        <f t="shared" si="61"/>
        <v>1.5449279999999999</v>
      </c>
    </row>
    <row r="580" spans="3:36">
      <c r="C580">
        <v>2009</v>
      </c>
      <c r="D580">
        <v>502</v>
      </c>
      <c r="E580" s="321">
        <v>3</v>
      </c>
      <c r="F580" s="127">
        <v>3</v>
      </c>
      <c r="G580" s="127">
        <v>81</v>
      </c>
      <c r="H580">
        <v>0.43991333333333332</v>
      </c>
      <c r="I580">
        <v>2194.2484517610428</v>
      </c>
      <c r="J580">
        <f t="shared" si="59"/>
        <v>5.4310288065843619E-3</v>
      </c>
      <c r="K580">
        <v>2.0552000000000001</v>
      </c>
      <c r="W580">
        <v>2194.2484517610428</v>
      </c>
      <c r="X580">
        <v>5.4310288065843619E-3</v>
      </c>
      <c r="Z580">
        <v>2009</v>
      </c>
      <c r="AA580">
        <v>502</v>
      </c>
      <c r="AB580">
        <v>2</v>
      </c>
      <c r="AC580">
        <v>3</v>
      </c>
      <c r="AD580">
        <v>102</v>
      </c>
      <c r="AE580">
        <v>0.40887333333333337</v>
      </c>
      <c r="AF580">
        <f t="shared" si="55"/>
        <v>2337.2160000000003</v>
      </c>
      <c r="AG580">
        <f t="shared" si="62"/>
        <v>4.0085620915032679E-3</v>
      </c>
      <c r="AH580" s="35">
        <v>1.7402</v>
      </c>
      <c r="AI580">
        <v>34.78</v>
      </c>
      <c r="AJ580">
        <f t="shared" si="61"/>
        <v>2.3372160000000002</v>
      </c>
    </row>
    <row r="581" spans="3:36">
      <c r="C581">
        <v>2009</v>
      </c>
      <c r="D581">
        <v>502</v>
      </c>
      <c r="E581" s="321">
        <v>3</v>
      </c>
      <c r="F581" s="127">
        <v>4</v>
      </c>
      <c r="G581" s="127">
        <v>81</v>
      </c>
      <c r="H581">
        <v>0.51071</v>
      </c>
      <c r="I581">
        <v>2871.177163120753</v>
      </c>
      <c r="J581">
        <f t="shared" si="59"/>
        <v>6.305061728395062E-3</v>
      </c>
      <c r="K581">
        <v>1.9116</v>
      </c>
      <c r="W581">
        <v>2871.177163120753</v>
      </c>
      <c r="X581">
        <v>6.305061728395062E-3</v>
      </c>
      <c r="Z581">
        <v>2009</v>
      </c>
      <c r="AA581">
        <v>502</v>
      </c>
      <c r="AB581">
        <v>2</v>
      </c>
      <c r="AC581">
        <v>4</v>
      </c>
      <c r="AD581">
        <v>102</v>
      </c>
      <c r="AE581">
        <v>0.33687666666666666</v>
      </c>
      <c r="AF581">
        <f t="shared" ref="AF581:AF633" si="63">AJ581*1000</f>
        <v>2050.2720000000004</v>
      </c>
      <c r="AG581">
        <f t="shared" si="62"/>
        <v>3.3027124183006534E-3</v>
      </c>
      <c r="AH581" s="35">
        <v>1.726</v>
      </c>
      <c r="AI581">
        <v>30.51</v>
      </c>
      <c r="AJ581">
        <f t="shared" si="61"/>
        <v>2.0502720000000005</v>
      </c>
    </row>
    <row r="582" spans="3:36">
      <c r="C582">
        <v>2009</v>
      </c>
      <c r="D582">
        <v>502</v>
      </c>
      <c r="E582" s="321">
        <v>3</v>
      </c>
      <c r="F582" s="127">
        <v>5</v>
      </c>
      <c r="G582" s="127">
        <v>81</v>
      </c>
      <c r="H582">
        <v>0.63913333333333344</v>
      </c>
      <c r="I582">
        <v>3509.2911547924077</v>
      </c>
      <c r="J582">
        <f t="shared" si="59"/>
        <v>7.8905349794238695E-3</v>
      </c>
      <c r="K582">
        <v>2.1084000000000001</v>
      </c>
      <c r="W582">
        <v>3509.2911547924077</v>
      </c>
      <c r="X582">
        <v>7.8905349794238695E-3</v>
      </c>
      <c r="Z582">
        <v>2009</v>
      </c>
      <c r="AA582">
        <v>502</v>
      </c>
      <c r="AB582">
        <v>2</v>
      </c>
      <c r="AC582">
        <v>5</v>
      </c>
      <c r="AD582">
        <v>102</v>
      </c>
      <c r="AE582">
        <v>0.58394000000000001</v>
      </c>
      <c r="AF582">
        <f t="shared" si="63"/>
        <v>2940.672</v>
      </c>
      <c r="AG582">
        <f t="shared" si="62"/>
        <v>5.7249019607843142E-3</v>
      </c>
      <c r="AH582" s="35">
        <v>1.7422</v>
      </c>
      <c r="AI582">
        <v>43.76</v>
      </c>
      <c r="AJ582">
        <f t="shared" si="61"/>
        <v>2.9406720000000002</v>
      </c>
    </row>
    <row r="583" spans="3:36">
      <c r="C583">
        <v>2009</v>
      </c>
      <c r="D583">
        <v>502</v>
      </c>
      <c r="E583" s="321">
        <v>3</v>
      </c>
      <c r="F583" s="127">
        <v>6</v>
      </c>
      <c r="G583" s="127">
        <v>81</v>
      </c>
      <c r="H583">
        <v>0.5982466666666667</v>
      </c>
      <c r="I583">
        <v>4181.5620997895503</v>
      </c>
      <c r="J583">
        <f t="shared" si="59"/>
        <v>7.3857613168724287E-3</v>
      </c>
      <c r="K583">
        <v>2.1913</v>
      </c>
      <c r="W583">
        <v>4181.5620997895503</v>
      </c>
      <c r="X583">
        <v>7.3857613168724287E-3</v>
      </c>
      <c r="Z583">
        <v>2009</v>
      </c>
      <c r="AA583">
        <v>502</v>
      </c>
      <c r="AB583">
        <v>2</v>
      </c>
      <c r="AC583">
        <v>6</v>
      </c>
      <c r="AD583">
        <v>102</v>
      </c>
      <c r="AE583">
        <v>0.63349</v>
      </c>
      <c r="AF583">
        <f t="shared" si="63"/>
        <v>4204.0320000000011</v>
      </c>
      <c r="AG583">
        <f t="shared" si="62"/>
        <v>6.2106862745098038E-3</v>
      </c>
      <c r="AH583" s="35">
        <v>1.7302</v>
      </c>
      <c r="AI583">
        <v>62.56</v>
      </c>
      <c r="AJ583">
        <f t="shared" si="61"/>
        <v>4.2040320000000007</v>
      </c>
    </row>
    <row r="584" spans="3:36">
      <c r="C584">
        <v>2009</v>
      </c>
      <c r="D584">
        <v>502</v>
      </c>
      <c r="E584" s="321">
        <v>3</v>
      </c>
      <c r="F584" s="127">
        <v>7</v>
      </c>
      <c r="G584" s="127">
        <v>81</v>
      </c>
      <c r="H584">
        <v>0.65289999999999992</v>
      </c>
      <c r="I584">
        <v>5406.5546531446244</v>
      </c>
      <c r="J584">
        <f t="shared" si="59"/>
        <v>8.060493827160493E-3</v>
      </c>
      <c r="K584">
        <v>2.2599999999999998</v>
      </c>
      <c r="W584">
        <v>5406.5546531446244</v>
      </c>
      <c r="X584">
        <v>8.060493827160493E-3</v>
      </c>
      <c r="Z584">
        <v>2009</v>
      </c>
      <c r="AA584">
        <v>502</v>
      </c>
      <c r="AB584">
        <v>2</v>
      </c>
      <c r="AC584">
        <v>7</v>
      </c>
      <c r="AD584">
        <v>102</v>
      </c>
      <c r="AE584">
        <v>0.77048000000000005</v>
      </c>
      <c r="AF584">
        <f t="shared" si="63"/>
        <v>5227.4880000000012</v>
      </c>
      <c r="AG584">
        <f t="shared" si="62"/>
        <v>7.5537254901960789E-3</v>
      </c>
      <c r="AH584" s="35">
        <v>1.8384</v>
      </c>
      <c r="AI584">
        <v>77.790000000000006</v>
      </c>
      <c r="AJ584">
        <f t="shared" si="61"/>
        <v>5.227488000000001</v>
      </c>
    </row>
    <row r="585" spans="3:36">
      <c r="C585">
        <v>2009</v>
      </c>
      <c r="D585">
        <v>502</v>
      </c>
      <c r="E585" s="321">
        <v>4</v>
      </c>
      <c r="F585" s="127">
        <v>1</v>
      </c>
      <c r="G585" s="127">
        <v>81</v>
      </c>
      <c r="H585">
        <v>0.32581333333333334</v>
      </c>
      <c r="I585">
        <v>1433.4799458751295</v>
      </c>
      <c r="J585">
        <f t="shared" si="59"/>
        <v>4.0223868312757203E-3</v>
      </c>
      <c r="K585">
        <v>2.1880999999999999</v>
      </c>
      <c r="W585">
        <v>1433.4799458751295</v>
      </c>
      <c r="X585">
        <v>4.0223868312757203E-3</v>
      </c>
      <c r="Z585">
        <v>2009</v>
      </c>
      <c r="AA585">
        <v>502</v>
      </c>
      <c r="AB585">
        <v>2</v>
      </c>
      <c r="AC585">
        <v>8</v>
      </c>
      <c r="AD585" t="s">
        <v>17</v>
      </c>
      <c r="AE585" t="s">
        <v>17</v>
      </c>
      <c r="AF585">
        <f t="shared" si="63"/>
        <v>2714.2080000000005</v>
      </c>
      <c r="AG585" t="s">
        <v>17</v>
      </c>
      <c r="AH585" s="35">
        <v>1.7569999999999999</v>
      </c>
      <c r="AI585">
        <v>40.39</v>
      </c>
      <c r="AJ585">
        <f t="shared" si="61"/>
        <v>2.7142080000000006</v>
      </c>
    </row>
    <row r="586" spans="3:36">
      <c r="C586">
        <v>2009</v>
      </c>
      <c r="D586">
        <v>502</v>
      </c>
      <c r="E586" s="321">
        <v>4</v>
      </c>
      <c r="F586" s="127">
        <v>2</v>
      </c>
      <c r="G586" s="127">
        <v>81</v>
      </c>
      <c r="H586">
        <v>0.29757666666666666</v>
      </c>
      <c r="I586">
        <v>1484.7153758633642</v>
      </c>
      <c r="J586">
        <f t="shared" si="59"/>
        <v>3.6737860082304524E-3</v>
      </c>
      <c r="K586">
        <v>2.0804999999999998</v>
      </c>
      <c r="W586">
        <v>1484.7153758633642</v>
      </c>
      <c r="X586">
        <v>3.6737860082304524E-3</v>
      </c>
      <c r="Z586">
        <v>2009</v>
      </c>
      <c r="AA586">
        <v>502</v>
      </c>
      <c r="AB586">
        <v>2</v>
      </c>
      <c r="AC586">
        <v>9</v>
      </c>
      <c r="AD586" t="s">
        <v>17</v>
      </c>
      <c r="AE586" t="s">
        <v>17</v>
      </c>
      <c r="AF586">
        <f t="shared" si="63"/>
        <v>3008.5440000000008</v>
      </c>
      <c r="AG586" t="s">
        <v>17</v>
      </c>
      <c r="AH586" s="35">
        <v>1.7793000000000001</v>
      </c>
      <c r="AI586">
        <v>44.77</v>
      </c>
      <c r="AJ586">
        <f t="shared" si="61"/>
        <v>3.008544000000001</v>
      </c>
    </row>
    <row r="587" spans="3:36">
      <c r="C587">
        <v>2009</v>
      </c>
      <c r="D587">
        <v>502</v>
      </c>
      <c r="E587" s="321">
        <v>4</v>
      </c>
      <c r="F587" s="127">
        <v>3</v>
      </c>
      <c r="G587" s="127">
        <v>81</v>
      </c>
      <c r="H587">
        <v>0.31788</v>
      </c>
      <c r="I587">
        <v>2015.7007411959814</v>
      </c>
      <c r="J587">
        <f t="shared" si="59"/>
        <v>3.9244444444444448E-3</v>
      </c>
      <c r="K587">
        <v>2.1473</v>
      </c>
      <c r="W587">
        <v>2015.7007411959814</v>
      </c>
      <c r="X587">
        <v>3.9244444444444448E-3</v>
      </c>
      <c r="Z587">
        <v>2009</v>
      </c>
      <c r="AA587">
        <v>502</v>
      </c>
      <c r="AB587">
        <v>2</v>
      </c>
      <c r="AC587">
        <v>10</v>
      </c>
      <c r="AD587" t="s">
        <v>17</v>
      </c>
      <c r="AE587" t="s">
        <v>17</v>
      </c>
      <c r="AF587">
        <f t="shared" si="63"/>
        <v>3258.5280000000002</v>
      </c>
      <c r="AG587" t="s">
        <v>17</v>
      </c>
      <c r="AH587" s="35">
        <v>1.6800999999999999</v>
      </c>
      <c r="AI587">
        <v>48.49</v>
      </c>
      <c r="AJ587">
        <f t="shared" si="61"/>
        <v>3.2585280000000001</v>
      </c>
    </row>
    <row r="588" spans="3:36">
      <c r="C588">
        <v>2009</v>
      </c>
      <c r="D588">
        <v>502</v>
      </c>
      <c r="E588" s="321">
        <v>4</v>
      </c>
      <c r="F588" s="127">
        <v>4</v>
      </c>
      <c r="G588" s="127">
        <v>81</v>
      </c>
      <c r="H588">
        <v>0.48442666666666662</v>
      </c>
      <c r="I588">
        <v>2840.1253873703081</v>
      </c>
      <c r="J588">
        <f t="shared" si="59"/>
        <v>5.9805761316872423E-3</v>
      </c>
      <c r="K588">
        <v>2.0093000000000001</v>
      </c>
      <c r="W588">
        <v>2840.1253873703081</v>
      </c>
      <c r="X588">
        <v>5.9805761316872423E-3</v>
      </c>
      <c r="Z588">
        <v>2009</v>
      </c>
      <c r="AA588">
        <v>502</v>
      </c>
      <c r="AB588">
        <v>2</v>
      </c>
      <c r="AC588">
        <v>11</v>
      </c>
      <c r="AD588" t="s">
        <v>17</v>
      </c>
      <c r="AE588" t="s">
        <v>17</v>
      </c>
      <c r="AF588">
        <f t="shared" si="63"/>
        <v>3059.6160000000004</v>
      </c>
      <c r="AG588" t="s">
        <v>17</v>
      </c>
      <c r="AH588" s="35">
        <v>1.7749999999999999</v>
      </c>
      <c r="AI588">
        <v>45.53</v>
      </c>
      <c r="AJ588">
        <f t="shared" si="61"/>
        <v>3.0596160000000006</v>
      </c>
    </row>
    <row r="589" spans="3:36">
      <c r="C589">
        <v>2009</v>
      </c>
      <c r="D589">
        <v>502</v>
      </c>
      <c r="E589" s="321">
        <v>4</v>
      </c>
      <c r="F589" s="127">
        <v>5</v>
      </c>
      <c r="G589" s="127">
        <v>81</v>
      </c>
      <c r="H589">
        <v>0.61470999999999998</v>
      </c>
      <c r="I589">
        <v>2840.1253873703081</v>
      </c>
      <c r="J589">
        <f t="shared" si="59"/>
        <v>7.5890123456790123E-3</v>
      </c>
      <c r="K589">
        <v>2.1526000000000001</v>
      </c>
      <c r="W589">
        <v>2840.1253873703081</v>
      </c>
      <c r="X589">
        <v>7.5890123456790123E-3</v>
      </c>
      <c r="Z589">
        <v>2009</v>
      </c>
      <c r="AA589">
        <v>502</v>
      </c>
      <c r="AB589">
        <v>2</v>
      </c>
      <c r="AC589">
        <v>12</v>
      </c>
      <c r="AD589" t="s">
        <v>17</v>
      </c>
      <c r="AE589" t="s">
        <v>17</v>
      </c>
      <c r="AF589">
        <f t="shared" si="63"/>
        <v>4013.8560000000007</v>
      </c>
      <c r="AG589" t="s">
        <v>17</v>
      </c>
      <c r="AH589" s="35">
        <v>1.6883999999999999</v>
      </c>
      <c r="AI589">
        <v>59.73</v>
      </c>
      <c r="AJ589">
        <f t="shared" si="61"/>
        <v>4.0138560000000005</v>
      </c>
    </row>
    <row r="590" spans="3:36">
      <c r="C590">
        <v>2009</v>
      </c>
      <c r="D590">
        <v>502</v>
      </c>
      <c r="E590" s="321">
        <v>4</v>
      </c>
      <c r="F590" s="127">
        <v>6</v>
      </c>
      <c r="G590" s="127">
        <v>81</v>
      </c>
      <c r="H590">
        <v>0.67535333333333336</v>
      </c>
      <c r="I590">
        <v>3909.8590619731526</v>
      </c>
      <c r="J590">
        <f t="shared" si="59"/>
        <v>8.3376954732510295E-3</v>
      </c>
      <c r="K590">
        <v>2.2888000000000002</v>
      </c>
      <c r="W590">
        <v>3909.8590619731526</v>
      </c>
      <c r="X590">
        <v>8.3376954732510295E-3</v>
      </c>
      <c r="Z590">
        <v>2009</v>
      </c>
      <c r="AA590">
        <v>502</v>
      </c>
      <c r="AB590">
        <v>2</v>
      </c>
      <c r="AC590">
        <v>13</v>
      </c>
      <c r="AD590" t="s">
        <v>17</v>
      </c>
      <c r="AE590" t="s">
        <v>17</v>
      </c>
      <c r="AF590">
        <f t="shared" si="63"/>
        <v>5040.0000000000009</v>
      </c>
      <c r="AG590" t="s">
        <v>17</v>
      </c>
      <c r="AH590" s="35">
        <v>1.9088000000000001</v>
      </c>
      <c r="AI590">
        <v>75</v>
      </c>
      <c r="AJ590">
        <f t="shared" si="61"/>
        <v>5.0400000000000009</v>
      </c>
    </row>
    <row r="591" spans="3:36">
      <c r="C591">
        <v>2009</v>
      </c>
      <c r="D591">
        <v>502</v>
      </c>
      <c r="E591" s="321">
        <v>4</v>
      </c>
      <c r="F591" s="127">
        <v>7</v>
      </c>
      <c r="G591" s="127">
        <v>81</v>
      </c>
      <c r="H591">
        <v>0.66573000000000004</v>
      </c>
      <c r="I591">
        <v>4819.6760914612069</v>
      </c>
      <c r="J591">
        <f t="shared" si="59"/>
        <v>8.2188888888888902E-3</v>
      </c>
      <c r="K591">
        <v>2.056</v>
      </c>
      <c r="W591">
        <v>4819.6760914612069</v>
      </c>
      <c r="X591">
        <v>8.2188888888888902E-3</v>
      </c>
      <c r="Z591">
        <v>2009</v>
      </c>
      <c r="AA591">
        <v>502</v>
      </c>
      <c r="AB591">
        <v>2</v>
      </c>
      <c r="AC591">
        <v>14</v>
      </c>
      <c r="AD591" t="s">
        <v>17</v>
      </c>
      <c r="AE591" t="s">
        <v>17</v>
      </c>
      <c r="AF591">
        <f t="shared" si="63"/>
        <v>3204.0960000000005</v>
      </c>
      <c r="AG591" t="s">
        <v>17</v>
      </c>
      <c r="AH591" s="35">
        <v>1.6756</v>
      </c>
      <c r="AI591">
        <v>47.68</v>
      </c>
      <c r="AJ591">
        <f t="shared" si="61"/>
        <v>3.2040960000000003</v>
      </c>
    </row>
    <row r="592" spans="3:36">
      <c r="C592">
        <v>2009</v>
      </c>
      <c r="D592">
        <v>502</v>
      </c>
      <c r="E592" s="321">
        <v>1</v>
      </c>
      <c r="F592" s="127">
        <v>1</v>
      </c>
      <c r="G592" s="127">
        <v>87</v>
      </c>
      <c r="H592">
        <v>0.28336</v>
      </c>
      <c r="I592">
        <v>1506.4516188886762</v>
      </c>
      <c r="J592">
        <f t="shared" si="59"/>
        <v>3.2570114942528736E-3</v>
      </c>
      <c r="K592">
        <v>2.1013000000000002</v>
      </c>
      <c r="W592">
        <v>1506.4516188886762</v>
      </c>
      <c r="X592">
        <v>3.2570114942528736E-3</v>
      </c>
      <c r="Z592">
        <v>2009</v>
      </c>
      <c r="AA592">
        <v>502</v>
      </c>
      <c r="AB592">
        <v>3</v>
      </c>
      <c r="AC592">
        <v>1</v>
      </c>
      <c r="AD592">
        <v>102</v>
      </c>
      <c r="AE592">
        <v>0.30109000000000002</v>
      </c>
      <c r="AF592">
        <f t="shared" si="63"/>
        <v>1768.0320000000002</v>
      </c>
      <c r="AG592">
        <f t="shared" ref="AG592:AG598" si="64">AE592/AD592</f>
        <v>2.9518627450980397E-3</v>
      </c>
      <c r="AH592" s="35">
        <v>1.7213000000000001</v>
      </c>
      <c r="AI592">
        <v>26.31</v>
      </c>
      <c r="AJ592">
        <f t="shared" si="61"/>
        <v>1.768032</v>
      </c>
    </row>
    <row r="593" spans="3:36">
      <c r="C593">
        <v>2009</v>
      </c>
      <c r="D593">
        <v>502</v>
      </c>
      <c r="E593" s="321">
        <v>1</v>
      </c>
      <c r="F593" s="127">
        <v>2</v>
      </c>
      <c r="G593" s="127">
        <v>87</v>
      </c>
      <c r="H593">
        <v>0.22885333333333333</v>
      </c>
      <c r="I593">
        <v>1407.0859364872506</v>
      </c>
      <c r="J593">
        <f t="shared" si="59"/>
        <v>2.6304980842911875E-3</v>
      </c>
      <c r="K593">
        <v>2.0870000000000002</v>
      </c>
      <c r="W593">
        <v>1407.0859364872506</v>
      </c>
      <c r="X593">
        <v>2.6304980842911875E-3</v>
      </c>
      <c r="Z593">
        <v>2009</v>
      </c>
      <c r="AA593">
        <v>502</v>
      </c>
      <c r="AB593">
        <v>3</v>
      </c>
      <c r="AC593">
        <v>2</v>
      </c>
      <c r="AD593">
        <v>102</v>
      </c>
      <c r="AE593">
        <v>0.29843666666666668</v>
      </c>
      <c r="AF593">
        <f t="shared" si="63"/>
        <v>1786.8480000000002</v>
      </c>
      <c r="AG593">
        <f t="shared" si="64"/>
        <v>2.9258496732026146E-3</v>
      </c>
      <c r="AH593" s="35">
        <v>1.7767999999999999</v>
      </c>
      <c r="AI593">
        <v>26.59</v>
      </c>
      <c r="AJ593">
        <f t="shared" si="61"/>
        <v>1.7868480000000002</v>
      </c>
    </row>
    <row r="594" spans="3:36">
      <c r="C594">
        <v>2009</v>
      </c>
      <c r="D594">
        <v>502</v>
      </c>
      <c r="E594" s="321">
        <v>1</v>
      </c>
      <c r="F594" s="127">
        <v>3</v>
      </c>
      <c r="G594" s="127">
        <v>87</v>
      </c>
      <c r="H594">
        <v>0.40421333333333331</v>
      </c>
      <c r="I594">
        <v>1428.8221795125628</v>
      </c>
      <c r="J594">
        <f t="shared" si="59"/>
        <v>4.6461302681992337E-3</v>
      </c>
      <c r="K594">
        <v>2.0314000000000001</v>
      </c>
      <c r="W594">
        <v>1428.8221795125628</v>
      </c>
      <c r="X594">
        <v>4.6461302681992337E-3</v>
      </c>
      <c r="Z594">
        <v>2009</v>
      </c>
      <c r="AA594">
        <v>502</v>
      </c>
      <c r="AB594">
        <v>3</v>
      </c>
      <c r="AC594">
        <v>3</v>
      </c>
      <c r="AD594">
        <v>102</v>
      </c>
      <c r="AE594">
        <v>0.42802333333333326</v>
      </c>
      <c r="AF594">
        <f t="shared" si="63"/>
        <v>2191.3920000000003</v>
      </c>
      <c r="AG594">
        <f t="shared" si="64"/>
        <v>4.1963071895424831E-3</v>
      </c>
      <c r="AH594" s="35">
        <v>1.8186</v>
      </c>
      <c r="AI594">
        <v>32.61</v>
      </c>
      <c r="AJ594">
        <f t="shared" si="61"/>
        <v>2.1913920000000005</v>
      </c>
    </row>
    <row r="595" spans="3:36">
      <c r="C595">
        <v>2009</v>
      </c>
      <c r="D595">
        <v>502</v>
      </c>
      <c r="E595" s="321">
        <v>1</v>
      </c>
      <c r="F595" s="127">
        <v>4</v>
      </c>
      <c r="G595" s="127">
        <v>87</v>
      </c>
      <c r="H595">
        <v>0.36018</v>
      </c>
      <c r="I595">
        <v>2380.5591062637154</v>
      </c>
      <c r="J595">
        <f t="shared" si="59"/>
        <v>4.1399999999999996E-3</v>
      </c>
      <c r="K595">
        <v>2.0882000000000001</v>
      </c>
      <c r="W595">
        <v>2380.5591062637154</v>
      </c>
      <c r="X595">
        <v>4.1399999999999996E-3</v>
      </c>
      <c r="Z595">
        <v>2009</v>
      </c>
      <c r="AA595">
        <v>502</v>
      </c>
      <c r="AB595">
        <v>3</v>
      </c>
      <c r="AC595">
        <v>4</v>
      </c>
      <c r="AD595">
        <v>102</v>
      </c>
      <c r="AE595">
        <v>0.50137666666666669</v>
      </c>
      <c r="AF595">
        <f t="shared" si="63"/>
        <v>2867.4240000000004</v>
      </c>
      <c r="AG595">
        <f t="shared" si="64"/>
        <v>4.9154575163398691E-3</v>
      </c>
      <c r="AH595" s="35">
        <v>1.6214</v>
      </c>
      <c r="AI595">
        <v>42.67</v>
      </c>
      <c r="AJ595">
        <f t="shared" si="61"/>
        <v>2.8674240000000006</v>
      </c>
    </row>
    <row r="596" spans="3:36">
      <c r="C596">
        <v>2009</v>
      </c>
      <c r="D596">
        <v>502</v>
      </c>
      <c r="E596" s="321">
        <v>1</v>
      </c>
      <c r="F596" s="127">
        <v>5</v>
      </c>
      <c r="G596" s="127">
        <v>87</v>
      </c>
      <c r="H596">
        <v>0.45278999999999997</v>
      </c>
      <c r="I596">
        <v>2416.2686483767275</v>
      </c>
      <c r="J596">
        <f t="shared" si="59"/>
        <v>5.2044827586206896E-3</v>
      </c>
      <c r="K596">
        <v>2.1533000000000002</v>
      </c>
      <c r="W596">
        <v>2416.2686483767275</v>
      </c>
      <c r="X596">
        <v>5.2044827586206896E-3</v>
      </c>
      <c r="Z596">
        <v>2009</v>
      </c>
      <c r="AA596">
        <v>502</v>
      </c>
      <c r="AB596">
        <v>3</v>
      </c>
      <c r="AC596">
        <v>5</v>
      </c>
      <c r="AD596">
        <v>102</v>
      </c>
      <c r="AE596">
        <v>0.60621333333333327</v>
      </c>
      <c r="AF596">
        <f t="shared" si="63"/>
        <v>3505.152</v>
      </c>
      <c r="AG596">
        <f t="shared" si="64"/>
        <v>5.9432679738562087E-3</v>
      </c>
      <c r="AH596" s="35">
        <v>1.7139</v>
      </c>
      <c r="AI596">
        <v>52.16</v>
      </c>
      <c r="AJ596">
        <f t="shared" si="61"/>
        <v>3.5051519999999998</v>
      </c>
    </row>
    <row r="597" spans="3:36">
      <c r="C597">
        <v>2009</v>
      </c>
      <c r="D597">
        <v>502</v>
      </c>
      <c r="E597" s="321">
        <v>1</v>
      </c>
      <c r="F597" s="127">
        <v>6</v>
      </c>
      <c r="G597" s="127">
        <v>87</v>
      </c>
      <c r="H597">
        <v>0.50039</v>
      </c>
      <c r="I597">
        <v>3113.3810139742277</v>
      </c>
      <c r="J597">
        <f t="shared" si="59"/>
        <v>5.7516091954022989E-3</v>
      </c>
      <c r="K597">
        <v>2.2052999999999998</v>
      </c>
      <c r="W597">
        <v>3113.3810139742277</v>
      </c>
      <c r="X597">
        <v>5.7516091954022989E-3</v>
      </c>
      <c r="Z597">
        <v>2009</v>
      </c>
      <c r="AA597">
        <v>502</v>
      </c>
      <c r="AB597">
        <v>3</v>
      </c>
      <c r="AC597">
        <v>6</v>
      </c>
      <c r="AD597">
        <v>102</v>
      </c>
      <c r="AE597">
        <v>0.63002000000000002</v>
      </c>
      <c r="AF597">
        <f t="shared" si="63"/>
        <v>4176.4800000000005</v>
      </c>
      <c r="AG597">
        <f t="shared" si="64"/>
        <v>6.1766666666666671E-3</v>
      </c>
      <c r="AH597" s="35">
        <v>1.9133</v>
      </c>
      <c r="AI597">
        <v>62.15</v>
      </c>
      <c r="AJ597">
        <f t="shared" si="61"/>
        <v>4.1764800000000006</v>
      </c>
    </row>
    <row r="598" spans="3:36">
      <c r="C598">
        <v>2009</v>
      </c>
      <c r="D598">
        <v>502</v>
      </c>
      <c r="E598" s="321">
        <v>1</v>
      </c>
      <c r="F598" s="127">
        <v>7</v>
      </c>
      <c r="G598" s="127">
        <v>87</v>
      </c>
      <c r="H598">
        <v>0.53907000000000005</v>
      </c>
      <c r="I598">
        <v>4195.5353988772522</v>
      </c>
      <c r="J598">
        <f t="shared" si="59"/>
        <v>6.1962068965517245E-3</v>
      </c>
      <c r="K598">
        <v>2.3382999999999998</v>
      </c>
      <c r="W598">
        <v>4195.5353988772522</v>
      </c>
      <c r="X598">
        <v>6.1962068965517245E-3</v>
      </c>
      <c r="Z598">
        <v>2009</v>
      </c>
      <c r="AA598">
        <v>502</v>
      </c>
      <c r="AB598">
        <v>3</v>
      </c>
      <c r="AC598">
        <v>7</v>
      </c>
      <c r="AD598">
        <v>102</v>
      </c>
      <c r="AE598">
        <v>0.70982999999999985</v>
      </c>
      <c r="AF598">
        <f t="shared" si="63"/>
        <v>5400.1920000000009</v>
      </c>
      <c r="AG598">
        <f t="shared" si="64"/>
        <v>6.9591176470588222E-3</v>
      </c>
      <c r="AH598" s="35">
        <v>1.8194999999999999</v>
      </c>
      <c r="AI598">
        <v>80.36</v>
      </c>
      <c r="AJ598">
        <f t="shared" si="61"/>
        <v>5.4001920000000005</v>
      </c>
    </row>
    <row r="599" spans="3:36">
      <c r="C599">
        <v>2009</v>
      </c>
      <c r="D599">
        <v>502</v>
      </c>
      <c r="E599" s="321">
        <v>2</v>
      </c>
      <c r="F599" s="127">
        <v>1</v>
      </c>
      <c r="G599" s="127">
        <v>87</v>
      </c>
      <c r="H599">
        <v>0.29467333333333329</v>
      </c>
      <c r="I599">
        <v>1607.3698900776242</v>
      </c>
      <c r="J599">
        <f t="shared" si="59"/>
        <v>3.3870498084291184E-3</v>
      </c>
      <c r="K599">
        <v>2.3283</v>
      </c>
      <c r="W599">
        <v>1607.3698900776242</v>
      </c>
      <c r="X599">
        <v>3.3870498084291184E-3</v>
      </c>
      <c r="Z599">
        <v>2009</v>
      </c>
      <c r="AA599">
        <v>502</v>
      </c>
      <c r="AB599">
        <v>3</v>
      </c>
      <c r="AC599">
        <v>8</v>
      </c>
      <c r="AD599" t="s">
        <v>17</v>
      </c>
      <c r="AE599" t="s">
        <v>17</v>
      </c>
      <c r="AF599">
        <f t="shared" si="63"/>
        <v>3562.2720000000004</v>
      </c>
      <c r="AG599" t="s">
        <v>17</v>
      </c>
      <c r="AH599" s="35">
        <v>1.7464</v>
      </c>
      <c r="AI599">
        <v>53.01</v>
      </c>
      <c r="AJ599">
        <f t="shared" si="61"/>
        <v>3.5622720000000005</v>
      </c>
    </row>
    <row r="600" spans="3:36">
      <c r="C600">
        <v>2009</v>
      </c>
      <c r="D600">
        <v>502</v>
      </c>
      <c r="E600" s="321">
        <v>2</v>
      </c>
      <c r="F600" s="127">
        <v>2</v>
      </c>
      <c r="G600" s="127">
        <v>87</v>
      </c>
      <c r="H600">
        <v>0.32232</v>
      </c>
      <c r="I600">
        <v>1546.8189273642552</v>
      </c>
      <c r="J600">
        <f t="shared" si="59"/>
        <v>3.7048275862068963E-3</v>
      </c>
      <c r="K600">
        <v>2.1676000000000002</v>
      </c>
      <c r="W600">
        <v>1546.8189273642552</v>
      </c>
      <c r="X600">
        <v>3.7048275862068963E-3</v>
      </c>
      <c r="Z600">
        <v>2009</v>
      </c>
      <c r="AA600">
        <v>502</v>
      </c>
      <c r="AB600">
        <v>3</v>
      </c>
      <c r="AC600">
        <v>9</v>
      </c>
      <c r="AD600" t="s">
        <v>17</v>
      </c>
      <c r="AE600" t="s">
        <v>17</v>
      </c>
      <c r="AF600">
        <f t="shared" si="63"/>
        <v>3536.0640000000003</v>
      </c>
      <c r="AG600" t="s">
        <v>17</v>
      </c>
      <c r="AH600" s="35">
        <v>1.7155</v>
      </c>
      <c r="AI600">
        <v>52.62</v>
      </c>
      <c r="AJ600">
        <f t="shared" si="61"/>
        <v>3.5360640000000001</v>
      </c>
    </row>
    <row r="601" spans="3:36">
      <c r="C601">
        <v>2009</v>
      </c>
      <c r="D601">
        <v>502</v>
      </c>
      <c r="E601" s="321">
        <v>2</v>
      </c>
      <c r="F601" s="127">
        <v>3</v>
      </c>
      <c r="G601" s="127">
        <v>87</v>
      </c>
      <c r="H601">
        <v>0.42230999999999996</v>
      </c>
      <c r="I601">
        <v>2340.1917977881362</v>
      </c>
      <c r="J601">
        <f t="shared" si="59"/>
        <v>4.8541379310344827E-3</v>
      </c>
      <c r="K601">
        <v>1.9601999999999999</v>
      </c>
      <c r="W601">
        <v>2340.1917977881362</v>
      </c>
      <c r="X601">
        <v>4.8541379310344827E-3</v>
      </c>
      <c r="Z601">
        <v>2009</v>
      </c>
      <c r="AA601">
        <v>502</v>
      </c>
      <c r="AB601">
        <v>3</v>
      </c>
      <c r="AC601">
        <v>10</v>
      </c>
      <c r="AD601" t="s">
        <v>17</v>
      </c>
      <c r="AE601" t="s">
        <v>17</v>
      </c>
      <c r="AF601">
        <f t="shared" si="63"/>
        <v>3898.9440000000009</v>
      </c>
      <c r="AG601" t="s">
        <v>17</v>
      </c>
      <c r="AH601" s="35">
        <v>1.6594</v>
      </c>
      <c r="AI601">
        <v>58.02</v>
      </c>
      <c r="AJ601">
        <f t="shared" si="61"/>
        <v>3.8989440000000011</v>
      </c>
    </row>
    <row r="602" spans="3:36">
      <c r="C602">
        <v>2009</v>
      </c>
      <c r="D602">
        <v>502</v>
      </c>
      <c r="E602" s="321">
        <v>2</v>
      </c>
      <c r="F602" s="127">
        <v>4</v>
      </c>
      <c r="G602" s="127">
        <v>87</v>
      </c>
      <c r="H602">
        <v>0.35915000000000002</v>
      </c>
      <c r="I602">
        <v>2052.9628720965156</v>
      </c>
      <c r="J602">
        <f t="shared" si="59"/>
        <v>4.1281609195402301E-3</v>
      </c>
      <c r="K602">
        <v>2.093</v>
      </c>
      <c r="W602">
        <v>2052.9628720965156</v>
      </c>
      <c r="X602">
        <v>4.1281609195402301E-3</v>
      </c>
      <c r="Z602">
        <v>2009</v>
      </c>
      <c r="AA602">
        <v>502</v>
      </c>
      <c r="AB602">
        <v>3</v>
      </c>
      <c r="AC602">
        <v>11</v>
      </c>
      <c r="AD602" t="s">
        <v>17</v>
      </c>
      <c r="AE602" t="s">
        <v>17</v>
      </c>
      <c r="AF602">
        <f t="shared" si="63"/>
        <v>4314.2400000000007</v>
      </c>
      <c r="AG602" t="s">
        <v>17</v>
      </c>
      <c r="AH602" s="35">
        <v>1.6189</v>
      </c>
      <c r="AI602">
        <v>64.2</v>
      </c>
      <c r="AJ602">
        <f t="shared" si="61"/>
        <v>4.3142400000000007</v>
      </c>
    </row>
    <row r="603" spans="3:36">
      <c r="C603">
        <v>2009</v>
      </c>
      <c r="D603">
        <v>502</v>
      </c>
      <c r="E603" s="321">
        <v>2</v>
      </c>
      <c r="F603" s="127">
        <v>5</v>
      </c>
      <c r="G603" s="127">
        <v>87</v>
      </c>
      <c r="H603">
        <v>0.58477666666666661</v>
      </c>
      <c r="I603">
        <v>2944.1488361342999</v>
      </c>
      <c r="J603">
        <f t="shared" si="59"/>
        <v>6.7215708812260527E-3</v>
      </c>
      <c r="K603">
        <v>2.153</v>
      </c>
      <c r="W603">
        <v>2944.1488361342999</v>
      </c>
      <c r="X603">
        <v>6.7215708812260527E-3</v>
      </c>
      <c r="Z603">
        <v>2009</v>
      </c>
      <c r="AA603">
        <v>502</v>
      </c>
      <c r="AB603">
        <v>3</v>
      </c>
      <c r="AC603">
        <v>12</v>
      </c>
      <c r="AD603" t="s">
        <v>17</v>
      </c>
      <c r="AE603" t="s">
        <v>17</v>
      </c>
      <c r="AF603">
        <f t="shared" si="63"/>
        <v>3531.36</v>
      </c>
      <c r="AG603" t="s">
        <v>17</v>
      </c>
      <c r="AH603" s="35">
        <v>1.6649</v>
      </c>
      <c r="AI603">
        <v>52.55</v>
      </c>
      <c r="AJ603">
        <f t="shared" si="61"/>
        <v>3.5313600000000003</v>
      </c>
    </row>
    <row r="604" spans="3:36">
      <c r="C604">
        <v>2009</v>
      </c>
      <c r="D604">
        <v>502</v>
      </c>
      <c r="E604" s="321">
        <v>2</v>
      </c>
      <c r="F604" s="127">
        <v>6</v>
      </c>
      <c r="G604" s="127">
        <v>87</v>
      </c>
      <c r="H604">
        <v>0.64266999999999996</v>
      </c>
      <c r="I604">
        <v>4209.5086979649532</v>
      </c>
      <c r="J604">
        <f t="shared" si="59"/>
        <v>7.3870114942528728E-3</v>
      </c>
      <c r="K604">
        <v>2.2330000000000001</v>
      </c>
      <c r="W604">
        <v>4209.5086979649532</v>
      </c>
      <c r="X604">
        <v>7.3870114942528728E-3</v>
      </c>
      <c r="Z604">
        <v>2009</v>
      </c>
      <c r="AA604">
        <v>502</v>
      </c>
      <c r="AB604">
        <v>3</v>
      </c>
      <c r="AC604">
        <v>13</v>
      </c>
      <c r="AD604" t="s">
        <v>17</v>
      </c>
      <c r="AE604" t="s">
        <v>17</v>
      </c>
      <c r="AF604">
        <f t="shared" si="63"/>
        <v>4898.88</v>
      </c>
      <c r="AG604" t="s">
        <v>17</v>
      </c>
      <c r="AH604" s="35">
        <v>1.7276</v>
      </c>
      <c r="AI604">
        <v>72.900000000000006</v>
      </c>
      <c r="AJ604">
        <f t="shared" si="61"/>
        <v>4.8988800000000001</v>
      </c>
    </row>
    <row r="605" spans="3:36">
      <c r="C605">
        <v>2009</v>
      </c>
      <c r="D605">
        <v>502</v>
      </c>
      <c r="E605" s="321">
        <v>2</v>
      </c>
      <c r="F605" s="127">
        <v>7</v>
      </c>
      <c r="G605" s="127">
        <v>87</v>
      </c>
      <c r="H605">
        <v>0.74114999999999986</v>
      </c>
      <c r="I605">
        <v>5234.2172977296514</v>
      </c>
      <c r="J605">
        <f t="shared" si="59"/>
        <v>8.5189655172413781E-3</v>
      </c>
      <c r="K605">
        <v>1.9278999999999999</v>
      </c>
      <c r="W605">
        <v>5234.2172977296514</v>
      </c>
      <c r="X605">
        <v>8.5189655172413781E-3</v>
      </c>
      <c r="Z605">
        <v>2009</v>
      </c>
      <c r="AA605">
        <v>502</v>
      </c>
      <c r="AB605">
        <v>3</v>
      </c>
      <c r="AC605">
        <v>14</v>
      </c>
      <c r="AD605" t="s">
        <v>17</v>
      </c>
      <c r="AE605" t="s">
        <v>17</v>
      </c>
      <c r="AF605">
        <f t="shared" si="63"/>
        <v>3194.6880000000006</v>
      </c>
      <c r="AG605" t="s">
        <v>17</v>
      </c>
      <c r="AH605" s="35">
        <v>1.6997</v>
      </c>
      <c r="AI605">
        <v>47.54</v>
      </c>
      <c r="AJ605">
        <f t="shared" si="61"/>
        <v>3.1946880000000006</v>
      </c>
    </row>
    <row r="606" spans="3:36">
      <c r="C606">
        <v>2009</v>
      </c>
      <c r="D606">
        <v>502</v>
      </c>
      <c r="E606" s="321">
        <v>3</v>
      </c>
      <c r="F606" s="127">
        <v>1</v>
      </c>
      <c r="G606" s="127">
        <v>87</v>
      </c>
      <c r="H606">
        <v>0.30843666666666664</v>
      </c>
      <c r="I606">
        <v>1770.3917127674622</v>
      </c>
      <c r="J606">
        <f t="shared" si="59"/>
        <v>3.5452490421455933E-3</v>
      </c>
      <c r="K606">
        <v>1.9601</v>
      </c>
      <c r="W606">
        <v>1770.3917127674622</v>
      </c>
      <c r="X606">
        <v>3.5452490421455933E-3</v>
      </c>
      <c r="Z606">
        <v>2009</v>
      </c>
      <c r="AA606">
        <v>502</v>
      </c>
      <c r="AB606">
        <v>4</v>
      </c>
      <c r="AC606">
        <v>1</v>
      </c>
      <c r="AD606">
        <v>102</v>
      </c>
      <c r="AE606">
        <v>0.33982666666666667</v>
      </c>
      <c r="AF606">
        <f t="shared" si="63"/>
        <v>1432.0319999999999</v>
      </c>
      <c r="AG606">
        <f t="shared" ref="AG606:AG612" si="65">AE606/AD606</f>
        <v>3.3316339869281044E-3</v>
      </c>
      <c r="AH606" s="35">
        <v>1.7522</v>
      </c>
      <c r="AI606">
        <v>21.31</v>
      </c>
      <c r="AJ606">
        <f t="shared" si="61"/>
        <v>1.432032</v>
      </c>
    </row>
    <row r="607" spans="3:36">
      <c r="C607">
        <v>2009</v>
      </c>
      <c r="D607">
        <v>502</v>
      </c>
      <c r="E607" s="321">
        <v>3</v>
      </c>
      <c r="F607" s="127">
        <v>2</v>
      </c>
      <c r="G607" s="127">
        <v>87</v>
      </c>
      <c r="H607">
        <v>0.32836333333333328</v>
      </c>
      <c r="I607">
        <v>1789.0227782177294</v>
      </c>
      <c r="J607">
        <f t="shared" si="59"/>
        <v>3.7742911877394632E-3</v>
      </c>
      <c r="K607">
        <v>1.8244</v>
      </c>
      <c r="W607">
        <v>1789.0227782177294</v>
      </c>
      <c r="X607">
        <v>3.7742911877394632E-3</v>
      </c>
      <c r="Z607">
        <v>2009</v>
      </c>
      <c r="AA607">
        <v>502</v>
      </c>
      <c r="AB607">
        <v>4</v>
      </c>
      <c r="AC607">
        <v>2</v>
      </c>
      <c r="AD607">
        <v>102</v>
      </c>
      <c r="AE607">
        <v>0.31143666666666664</v>
      </c>
      <c r="AF607">
        <f t="shared" si="63"/>
        <v>1483.1040000000003</v>
      </c>
      <c r="AG607">
        <f t="shared" si="65"/>
        <v>3.0533006535947709E-3</v>
      </c>
      <c r="AH607" s="35">
        <v>1.8116000000000001</v>
      </c>
      <c r="AI607">
        <v>22.07</v>
      </c>
      <c r="AJ607">
        <f t="shared" si="61"/>
        <v>1.4831040000000002</v>
      </c>
    </row>
    <row r="608" spans="3:36">
      <c r="C608">
        <v>2009</v>
      </c>
      <c r="D608">
        <v>502</v>
      </c>
      <c r="E608" s="321">
        <v>3</v>
      </c>
      <c r="F608" s="127">
        <v>3</v>
      </c>
      <c r="G608" s="127">
        <v>87</v>
      </c>
      <c r="H608">
        <v>0.45856999999999998</v>
      </c>
      <c r="I608">
        <v>2194.2484517610428</v>
      </c>
      <c r="J608">
        <f t="shared" si="59"/>
        <v>5.2709195402298849E-3</v>
      </c>
      <c r="K608">
        <v>1.9847999999999999</v>
      </c>
      <c r="W608">
        <v>2194.2484517610428</v>
      </c>
      <c r="X608">
        <v>5.2709195402298849E-3</v>
      </c>
      <c r="Z608">
        <v>2009</v>
      </c>
      <c r="AA608">
        <v>502</v>
      </c>
      <c r="AB608">
        <v>4</v>
      </c>
      <c r="AC608">
        <v>3</v>
      </c>
      <c r="AD608">
        <v>102</v>
      </c>
      <c r="AE608">
        <v>0.32490333333333332</v>
      </c>
      <c r="AF608">
        <f t="shared" si="63"/>
        <v>2013.3120000000004</v>
      </c>
      <c r="AG608">
        <f t="shared" si="65"/>
        <v>3.1853267973856207E-3</v>
      </c>
      <c r="AH608" s="35">
        <v>1.7374000000000001</v>
      </c>
      <c r="AI608">
        <v>29.96</v>
      </c>
      <c r="AJ608">
        <f t="shared" si="61"/>
        <v>2.0133120000000004</v>
      </c>
    </row>
    <row r="609" spans="3:36">
      <c r="C609">
        <v>2009</v>
      </c>
      <c r="D609">
        <v>502</v>
      </c>
      <c r="E609" s="321">
        <v>3</v>
      </c>
      <c r="F609" s="127">
        <v>4</v>
      </c>
      <c r="G609" s="127">
        <v>87</v>
      </c>
      <c r="H609">
        <v>0.51936333333333329</v>
      </c>
      <c r="I609">
        <v>2871.177163120753</v>
      </c>
      <c r="J609">
        <f t="shared" si="59"/>
        <v>5.9696934865900381E-3</v>
      </c>
      <c r="K609">
        <v>1.8995</v>
      </c>
      <c r="W609">
        <v>2871.177163120753</v>
      </c>
      <c r="X609">
        <v>5.9696934865900381E-3</v>
      </c>
      <c r="Z609">
        <v>2009</v>
      </c>
      <c r="AA609">
        <v>502</v>
      </c>
      <c r="AB609">
        <v>4</v>
      </c>
      <c r="AC609">
        <v>4</v>
      </c>
      <c r="AD609">
        <v>102</v>
      </c>
      <c r="AE609">
        <v>0.48761333333333329</v>
      </c>
      <c r="AF609">
        <f t="shared" si="63"/>
        <v>2836.5120000000002</v>
      </c>
      <c r="AG609">
        <f t="shared" si="65"/>
        <v>4.7805228758169933E-3</v>
      </c>
      <c r="AH609" s="35">
        <v>1.7524999999999999</v>
      </c>
      <c r="AI609">
        <v>42.21</v>
      </c>
      <c r="AJ609">
        <f t="shared" si="61"/>
        <v>2.8365120000000004</v>
      </c>
    </row>
    <row r="610" spans="3:36">
      <c r="C610">
        <v>2009</v>
      </c>
      <c r="D610">
        <v>502</v>
      </c>
      <c r="E610" s="321">
        <v>3</v>
      </c>
      <c r="F610" s="127">
        <v>5</v>
      </c>
      <c r="G610" s="127">
        <v>87</v>
      </c>
      <c r="H610">
        <v>0.66610333333333338</v>
      </c>
      <c r="I610">
        <v>3509.2911547924077</v>
      </c>
      <c r="J610">
        <f t="shared" si="59"/>
        <v>7.6563601532567051E-3</v>
      </c>
      <c r="K610">
        <v>2.0154999999999998</v>
      </c>
      <c r="W610">
        <v>3509.2911547924077</v>
      </c>
      <c r="X610">
        <v>7.6563601532567051E-3</v>
      </c>
      <c r="Z610">
        <v>2009</v>
      </c>
      <c r="AA610">
        <v>502</v>
      </c>
      <c r="AB610">
        <v>4</v>
      </c>
      <c r="AC610">
        <v>5</v>
      </c>
      <c r="AD610">
        <v>102</v>
      </c>
      <c r="AE610">
        <v>0.64891999999999994</v>
      </c>
      <c r="AF610">
        <f t="shared" si="63"/>
        <v>2836.5120000000002</v>
      </c>
      <c r="AG610">
        <f t="shared" si="65"/>
        <v>6.3619607843137249E-3</v>
      </c>
      <c r="AH610" s="35">
        <v>1.5615000000000001</v>
      </c>
      <c r="AI610">
        <v>42.21</v>
      </c>
      <c r="AJ610">
        <f t="shared" si="61"/>
        <v>2.8365120000000004</v>
      </c>
    </row>
    <row r="611" spans="3:36">
      <c r="C611">
        <v>2009</v>
      </c>
      <c r="D611">
        <v>502</v>
      </c>
      <c r="E611" s="321">
        <v>3</v>
      </c>
      <c r="F611" s="127">
        <v>6</v>
      </c>
      <c r="G611" s="127">
        <v>87</v>
      </c>
      <c r="H611">
        <v>0.62834000000000001</v>
      </c>
      <c r="I611">
        <v>4181.5620997895503</v>
      </c>
      <c r="J611">
        <f t="shared" si="59"/>
        <v>7.2222988505747125E-3</v>
      </c>
      <c r="K611">
        <v>2.2906</v>
      </c>
      <c r="W611">
        <v>4181.5620997895503</v>
      </c>
      <c r="X611">
        <v>7.2222988505747125E-3</v>
      </c>
      <c r="Z611">
        <v>2009</v>
      </c>
      <c r="AA611">
        <v>502</v>
      </c>
      <c r="AB611">
        <v>4</v>
      </c>
      <c r="AC611">
        <v>6</v>
      </c>
      <c r="AD611">
        <v>102</v>
      </c>
      <c r="AE611">
        <v>0.72369666666666665</v>
      </c>
      <c r="AF611">
        <f t="shared" si="63"/>
        <v>3904.9920000000002</v>
      </c>
      <c r="AG611">
        <f t="shared" si="65"/>
        <v>7.0950653594771236E-3</v>
      </c>
      <c r="AH611" s="35">
        <v>1.671</v>
      </c>
      <c r="AI611">
        <v>58.11</v>
      </c>
      <c r="AJ611">
        <f t="shared" si="61"/>
        <v>3.904992</v>
      </c>
    </row>
    <row r="612" spans="3:36">
      <c r="C612">
        <v>2009</v>
      </c>
      <c r="D612">
        <v>502</v>
      </c>
      <c r="E612" s="321">
        <v>3</v>
      </c>
      <c r="F612" s="127">
        <v>7</v>
      </c>
      <c r="G612" s="127">
        <v>87</v>
      </c>
      <c r="H612">
        <v>0.6996066666666666</v>
      </c>
      <c r="I612">
        <v>5406.5546531446244</v>
      </c>
      <c r="J612">
        <f t="shared" si="59"/>
        <v>8.0414559386973172E-3</v>
      </c>
      <c r="K612">
        <v>2.2378999999999998</v>
      </c>
      <c r="W612">
        <v>5406.5546531446244</v>
      </c>
      <c r="X612">
        <v>8.0414559386973172E-3</v>
      </c>
      <c r="Z612">
        <v>2009</v>
      </c>
      <c r="AA612">
        <v>502</v>
      </c>
      <c r="AB612">
        <v>4</v>
      </c>
      <c r="AC612">
        <v>7</v>
      </c>
      <c r="AD612">
        <v>102</v>
      </c>
      <c r="AE612">
        <v>0.69732666666666665</v>
      </c>
      <c r="AF612">
        <f t="shared" si="63"/>
        <v>4813.5360000000001</v>
      </c>
      <c r="AG612">
        <f t="shared" si="65"/>
        <v>6.8365359477124184E-3</v>
      </c>
      <c r="AH612" s="35">
        <v>1.7232000000000001</v>
      </c>
      <c r="AI612">
        <v>71.63</v>
      </c>
      <c r="AJ612">
        <f t="shared" si="61"/>
        <v>4.813536</v>
      </c>
    </row>
    <row r="613" spans="3:36">
      <c r="C613">
        <v>2009</v>
      </c>
      <c r="D613">
        <v>502</v>
      </c>
      <c r="E613" s="321">
        <v>4</v>
      </c>
      <c r="F613" s="127">
        <v>1</v>
      </c>
      <c r="G613" s="127">
        <v>87</v>
      </c>
      <c r="H613">
        <v>0.33427333333333326</v>
      </c>
      <c r="I613">
        <v>1433.4799458751295</v>
      </c>
      <c r="J613">
        <f t="shared" si="59"/>
        <v>3.8422222222222213E-3</v>
      </c>
      <c r="K613">
        <v>2.2524000000000002</v>
      </c>
      <c r="W613">
        <v>1433.4799458751295</v>
      </c>
      <c r="X613">
        <v>3.8422222222222213E-3</v>
      </c>
      <c r="Z613">
        <v>2009</v>
      </c>
      <c r="AA613">
        <v>502</v>
      </c>
      <c r="AB613">
        <v>4</v>
      </c>
      <c r="AC613">
        <v>8</v>
      </c>
      <c r="AD613" t="s">
        <v>17</v>
      </c>
      <c r="AE613" t="s">
        <v>17</v>
      </c>
      <c r="AF613">
        <f t="shared" si="63"/>
        <v>3308.2559999999999</v>
      </c>
      <c r="AG613" t="s">
        <v>17</v>
      </c>
      <c r="AH613" s="35">
        <v>2.1446999999999998</v>
      </c>
      <c r="AI613">
        <v>49.23</v>
      </c>
      <c r="AJ613">
        <f t="shared" si="61"/>
        <v>3.3082559999999996</v>
      </c>
    </row>
    <row r="614" spans="3:36">
      <c r="C614">
        <v>2009</v>
      </c>
      <c r="D614">
        <v>502</v>
      </c>
      <c r="E614" s="321">
        <v>4</v>
      </c>
      <c r="F614" s="127">
        <v>2</v>
      </c>
      <c r="G614" s="127">
        <v>87</v>
      </c>
      <c r="H614">
        <v>0.31302999999999997</v>
      </c>
      <c r="I614">
        <v>1484.7153758633642</v>
      </c>
      <c r="J614">
        <f t="shared" si="59"/>
        <v>3.5980459770114941E-3</v>
      </c>
      <c r="K614">
        <v>2.1339999999999999</v>
      </c>
      <c r="W614">
        <v>1484.7153758633642</v>
      </c>
      <c r="X614">
        <v>3.5980459770114941E-3</v>
      </c>
      <c r="Z614">
        <v>2009</v>
      </c>
      <c r="AA614">
        <v>502</v>
      </c>
      <c r="AB614">
        <v>4</v>
      </c>
      <c r="AC614">
        <v>9</v>
      </c>
      <c r="AD614" t="s">
        <v>17</v>
      </c>
      <c r="AE614" t="s">
        <v>17</v>
      </c>
      <c r="AF614">
        <f t="shared" si="63"/>
        <v>3077.0880000000002</v>
      </c>
      <c r="AG614" t="s">
        <v>17</v>
      </c>
      <c r="AH614" s="35">
        <v>1.7185999999999999</v>
      </c>
      <c r="AI614">
        <v>45.79</v>
      </c>
      <c r="AJ614">
        <f t="shared" si="61"/>
        <v>3.0770880000000003</v>
      </c>
    </row>
    <row r="615" spans="3:36">
      <c r="C615">
        <v>2009</v>
      </c>
      <c r="D615">
        <v>502</v>
      </c>
      <c r="E615" s="321">
        <v>4</v>
      </c>
      <c r="F615" s="127">
        <v>3</v>
      </c>
      <c r="G615" s="127">
        <v>87</v>
      </c>
      <c r="H615">
        <v>0.33710000000000001</v>
      </c>
      <c r="I615">
        <v>2015.7007411959814</v>
      </c>
      <c r="J615">
        <f t="shared" si="59"/>
        <v>3.8747126436781609E-3</v>
      </c>
      <c r="K615">
        <v>2.1760999999999999</v>
      </c>
      <c r="W615">
        <v>2015.7007411959814</v>
      </c>
      <c r="X615">
        <v>3.8747126436781609E-3</v>
      </c>
      <c r="Z615">
        <v>2009</v>
      </c>
      <c r="AA615">
        <v>502</v>
      </c>
      <c r="AB615">
        <v>4</v>
      </c>
      <c r="AC615">
        <v>10</v>
      </c>
      <c r="AD615" t="s">
        <v>17</v>
      </c>
      <c r="AE615" t="s">
        <v>17</v>
      </c>
      <c r="AF615">
        <f t="shared" si="63"/>
        <v>3704.7360000000003</v>
      </c>
      <c r="AG615" t="s">
        <v>17</v>
      </c>
      <c r="AH615" s="35">
        <v>1.7003999999999999</v>
      </c>
      <c r="AI615">
        <v>55.13</v>
      </c>
      <c r="AJ615">
        <f t="shared" si="61"/>
        <v>3.7047360000000005</v>
      </c>
    </row>
    <row r="616" spans="3:36">
      <c r="C616">
        <v>2009</v>
      </c>
      <c r="D616">
        <v>502</v>
      </c>
      <c r="E616" s="321">
        <v>4</v>
      </c>
      <c r="F616" s="127">
        <v>4</v>
      </c>
      <c r="G616" s="127">
        <v>87</v>
      </c>
      <c r="H616">
        <v>0.49525333333333332</v>
      </c>
      <c r="I616">
        <v>2840.1253873703081</v>
      </c>
      <c r="J616">
        <f t="shared" si="59"/>
        <v>5.692567049808429E-3</v>
      </c>
      <c r="K616">
        <v>2.0903</v>
      </c>
      <c r="W616">
        <v>2840.1253873703081</v>
      </c>
      <c r="X616">
        <v>5.692567049808429E-3</v>
      </c>
      <c r="Z616">
        <v>2009</v>
      </c>
      <c r="AA616">
        <v>502</v>
      </c>
      <c r="AB616">
        <v>4</v>
      </c>
      <c r="AC616">
        <v>11</v>
      </c>
      <c r="AD616" t="s">
        <v>17</v>
      </c>
      <c r="AE616" t="s">
        <v>17</v>
      </c>
      <c r="AF616">
        <f t="shared" si="63"/>
        <v>3048.864</v>
      </c>
      <c r="AG616" t="s">
        <v>17</v>
      </c>
      <c r="AH616" s="35">
        <v>1.7692000000000001</v>
      </c>
      <c r="AI616">
        <v>45.37</v>
      </c>
      <c r="AJ616">
        <f t="shared" si="61"/>
        <v>3.048864</v>
      </c>
    </row>
    <row r="617" spans="3:36">
      <c r="C617">
        <v>2009</v>
      </c>
      <c r="D617">
        <v>502</v>
      </c>
      <c r="E617" s="321">
        <v>4</v>
      </c>
      <c r="F617" s="127">
        <v>5</v>
      </c>
      <c r="G617" s="127">
        <v>87</v>
      </c>
      <c r="H617">
        <v>0.63514999999999999</v>
      </c>
      <c r="I617">
        <v>2840.1253873703081</v>
      </c>
      <c r="J617">
        <f t="shared" si="59"/>
        <v>7.3005747126436782E-3</v>
      </c>
      <c r="K617">
        <v>2.1772999999999998</v>
      </c>
      <c r="W617">
        <v>2840.1253873703081</v>
      </c>
      <c r="X617">
        <v>7.3005747126436782E-3</v>
      </c>
      <c r="Z617">
        <v>2009</v>
      </c>
      <c r="AA617">
        <v>502</v>
      </c>
      <c r="AB617">
        <v>4</v>
      </c>
      <c r="AC617">
        <v>12</v>
      </c>
      <c r="AD617" t="s">
        <v>17</v>
      </c>
      <c r="AE617" t="s">
        <v>17</v>
      </c>
      <c r="AF617">
        <f t="shared" si="63"/>
        <v>3446.0160000000005</v>
      </c>
      <c r="AG617" t="s">
        <v>17</v>
      </c>
      <c r="AH617" s="35">
        <v>1.6707000000000001</v>
      </c>
      <c r="AI617">
        <v>51.28</v>
      </c>
      <c r="AJ617">
        <f t="shared" si="61"/>
        <v>3.4460160000000006</v>
      </c>
    </row>
    <row r="618" spans="3:36">
      <c r="C618">
        <v>2009</v>
      </c>
      <c r="D618">
        <v>502</v>
      </c>
      <c r="E618" s="321">
        <v>4</v>
      </c>
      <c r="F618" s="127">
        <v>6</v>
      </c>
      <c r="G618" s="127">
        <v>87</v>
      </c>
      <c r="H618">
        <v>0.72626666666666662</v>
      </c>
      <c r="I618">
        <v>3909.8590619731526</v>
      </c>
      <c r="J618">
        <f t="shared" si="59"/>
        <v>8.3478927203065132E-3</v>
      </c>
      <c r="K618">
        <v>2.2911999999999999</v>
      </c>
      <c r="W618">
        <v>3909.8590619731526</v>
      </c>
      <c r="X618">
        <v>8.3478927203065132E-3</v>
      </c>
      <c r="Z618">
        <v>2009</v>
      </c>
      <c r="AA618">
        <v>502</v>
      </c>
      <c r="AB618">
        <v>4</v>
      </c>
      <c r="AC618">
        <v>13</v>
      </c>
      <c r="AD618" t="s">
        <v>17</v>
      </c>
      <c r="AE618" t="s">
        <v>17</v>
      </c>
      <c r="AF618">
        <f t="shared" si="63"/>
        <v>4677.1200000000008</v>
      </c>
      <c r="AG618" t="s">
        <v>17</v>
      </c>
      <c r="AH618" s="35">
        <v>1.8575999999999999</v>
      </c>
      <c r="AI618">
        <v>69.599999999999994</v>
      </c>
      <c r="AJ618">
        <f t="shared" si="61"/>
        <v>4.6771200000000004</v>
      </c>
    </row>
    <row r="619" spans="3:36">
      <c r="C619">
        <v>2009</v>
      </c>
      <c r="D619">
        <v>502</v>
      </c>
      <c r="E619" s="321">
        <v>4</v>
      </c>
      <c r="F619" s="127">
        <v>7</v>
      </c>
      <c r="G619" s="127">
        <v>87</v>
      </c>
      <c r="H619">
        <v>0.71952000000000005</v>
      </c>
      <c r="I619">
        <v>4819.6760914612069</v>
      </c>
      <c r="J619">
        <f t="shared" si="59"/>
        <v>8.2703448275862068E-3</v>
      </c>
      <c r="K619">
        <v>2.1675</v>
      </c>
      <c r="W619">
        <v>4819.6760914612069</v>
      </c>
      <c r="X619">
        <v>8.2703448275862068E-3</v>
      </c>
      <c r="Z619">
        <v>2009</v>
      </c>
      <c r="AA619">
        <v>502</v>
      </c>
      <c r="AB619">
        <v>4</v>
      </c>
      <c r="AC619">
        <v>14</v>
      </c>
      <c r="AD619" t="s">
        <v>17</v>
      </c>
      <c r="AE619" t="s">
        <v>17</v>
      </c>
      <c r="AF619">
        <f t="shared" si="63"/>
        <v>3235.0080000000003</v>
      </c>
      <c r="AG619" t="s">
        <v>17</v>
      </c>
      <c r="AH619" s="35">
        <v>1.6899</v>
      </c>
      <c r="AI619">
        <v>48.14</v>
      </c>
      <c r="AJ619">
        <f t="shared" si="61"/>
        <v>3.2350080000000001</v>
      </c>
    </row>
    <row r="620" spans="3:36">
      <c r="C620">
        <v>2009</v>
      </c>
      <c r="D620">
        <v>502</v>
      </c>
      <c r="E620" s="321">
        <v>1</v>
      </c>
      <c r="F620" s="127">
        <v>1</v>
      </c>
      <c r="G620" s="127">
        <v>91</v>
      </c>
      <c r="H620">
        <v>0.27600666666666668</v>
      </c>
      <c r="I620">
        <v>1506.4516188886762</v>
      </c>
      <c r="J620">
        <f t="shared" si="59"/>
        <v>3.0330402930402933E-3</v>
      </c>
      <c r="K620">
        <v>1.9814000000000001</v>
      </c>
      <c r="W620">
        <v>1506.4516188886762</v>
      </c>
      <c r="X620">
        <v>3.0330402930402933E-3</v>
      </c>
      <c r="Z620">
        <v>2010</v>
      </c>
      <c r="AA620">
        <v>502</v>
      </c>
      <c r="AB620">
        <v>1</v>
      </c>
      <c r="AC620">
        <v>1</v>
      </c>
      <c r="AD620">
        <v>88</v>
      </c>
      <c r="AE620">
        <v>0.31825500000000001</v>
      </c>
      <c r="AF620">
        <f t="shared" si="63"/>
        <v>676.01374384164933</v>
      </c>
      <c r="AG620">
        <f t="shared" ref="AG620:AG626" si="66">AE620/AD620</f>
        <v>3.6165340909090908E-3</v>
      </c>
      <c r="AH620" s="35">
        <v>2.6562000000000001</v>
      </c>
      <c r="AI620">
        <v>10.059728330976924</v>
      </c>
      <c r="AJ620">
        <f t="shared" si="61"/>
        <v>0.67601374384164936</v>
      </c>
    </row>
    <row r="621" spans="3:36">
      <c r="C621">
        <v>2009</v>
      </c>
      <c r="D621">
        <v>502</v>
      </c>
      <c r="E621" s="321">
        <v>1</v>
      </c>
      <c r="F621" s="127">
        <v>2</v>
      </c>
      <c r="G621" s="127">
        <v>91</v>
      </c>
      <c r="H621">
        <v>0.23272000000000001</v>
      </c>
      <c r="I621">
        <v>1407.0859364872506</v>
      </c>
      <c r="J621">
        <f t="shared" si="59"/>
        <v>2.5573626373626376E-3</v>
      </c>
      <c r="K621">
        <v>1.9080999999999999</v>
      </c>
      <c r="W621">
        <v>1407.0859364872506</v>
      </c>
      <c r="X621">
        <v>2.5573626373626376E-3</v>
      </c>
      <c r="Z621">
        <v>2010</v>
      </c>
      <c r="AA621">
        <v>502</v>
      </c>
      <c r="AB621">
        <v>1</v>
      </c>
      <c r="AC621">
        <v>2</v>
      </c>
      <c r="AD621">
        <v>88</v>
      </c>
      <c r="AE621">
        <v>0.27204499999999998</v>
      </c>
      <c r="AF621">
        <f t="shared" si="63"/>
        <v>833.10987976310787</v>
      </c>
      <c r="AG621">
        <f t="shared" si="66"/>
        <v>3.0914204545454543E-3</v>
      </c>
      <c r="AH621" s="35">
        <v>2.3935</v>
      </c>
      <c r="AI621">
        <v>12.39746844885577</v>
      </c>
      <c r="AJ621">
        <f t="shared" si="61"/>
        <v>0.83310987976310791</v>
      </c>
    </row>
    <row r="622" spans="3:36">
      <c r="C622">
        <v>2009</v>
      </c>
      <c r="D622">
        <v>502</v>
      </c>
      <c r="E622" s="321">
        <v>1</v>
      </c>
      <c r="F622" s="127">
        <v>3</v>
      </c>
      <c r="G622" s="127">
        <v>91</v>
      </c>
      <c r="H622">
        <v>0.37090333333333336</v>
      </c>
      <c r="I622">
        <v>1428.8221795125628</v>
      </c>
      <c r="J622">
        <f t="shared" si="59"/>
        <v>4.0758608058608058E-3</v>
      </c>
      <c r="K622">
        <v>1.9875</v>
      </c>
      <c r="W622">
        <v>1428.8221795125628</v>
      </c>
      <c r="X622">
        <v>4.0758608058608058E-3</v>
      </c>
      <c r="Z622">
        <v>2010</v>
      </c>
      <c r="AA622">
        <v>502</v>
      </c>
      <c r="AB622">
        <v>1</v>
      </c>
      <c r="AC622">
        <v>3</v>
      </c>
      <c r="AD622">
        <v>88</v>
      </c>
      <c r="AE622">
        <v>0.37862499999999999</v>
      </c>
      <c r="AF622">
        <f t="shared" si="63"/>
        <v>903.13311499487997</v>
      </c>
      <c r="AG622">
        <f t="shared" si="66"/>
        <v>4.3025568181818182E-3</v>
      </c>
      <c r="AH622" s="35">
        <v>2.4459</v>
      </c>
      <c r="AI622">
        <v>13.439480877899998</v>
      </c>
      <c r="AJ622">
        <f t="shared" si="61"/>
        <v>0.90313311499488003</v>
      </c>
    </row>
    <row r="623" spans="3:36">
      <c r="C623">
        <v>2009</v>
      </c>
      <c r="D623">
        <v>502</v>
      </c>
      <c r="E623" s="321">
        <v>1</v>
      </c>
      <c r="F623" s="127">
        <v>4</v>
      </c>
      <c r="G623" s="127">
        <v>91</v>
      </c>
      <c r="H623">
        <v>0.36443000000000003</v>
      </c>
      <c r="I623">
        <v>2380.5591062637154</v>
      </c>
      <c r="J623">
        <f t="shared" si="59"/>
        <v>4.0047252747252753E-3</v>
      </c>
      <c r="K623">
        <v>2.1248</v>
      </c>
      <c r="W623">
        <v>2380.5591062637154</v>
      </c>
      <c r="X623">
        <v>4.0047252747252753E-3</v>
      </c>
      <c r="Z623">
        <v>2010</v>
      </c>
      <c r="AA623">
        <v>502</v>
      </c>
      <c r="AB623">
        <v>1</v>
      </c>
      <c r="AC623">
        <v>4</v>
      </c>
      <c r="AD623">
        <v>88</v>
      </c>
      <c r="AE623">
        <v>0.41994999999999999</v>
      </c>
      <c r="AF623">
        <f t="shared" si="63"/>
        <v>965.12998422455985</v>
      </c>
      <c r="AG623">
        <f t="shared" si="66"/>
        <v>4.7721590909090908E-3</v>
      </c>
      <c r="AH623" s="35">
        <v>2.4256000000000002</v>
      </c>
      <c r="AI623">
        <v>14.362053336674997</v>
      </c>
      <c r="AJ623">
        <f t="shared" si="61"/>
        <v>0.96512998422455987</v>
      </c>
    </row>
    <row r="624" spans="3:36">
      <c r="C624">
        <v>2009</v>
      </c>
      <c r="D624">
        <v>502</v>
      </c>
      <c r="E624" s="321">
        <v>1</v>
      </c>
      <c r="F624" s="127">
        <v>5</v>
      </c>
      <c r="G624" s="127">
        <v>91</v>
      </c>
      <c r="H624">
        <v>0.46024333333333334</v>
      </c>
      <c r="I624">
        <v>2416.2686483767275</v>
      </c>
      <c r="J624">
        <f t="shared" si="59"/>
        <v>5.0576190476190478E-3</v>
      </c>
      <c r="K624">
        <v>2.3026</v>
      </c>
      <c r="W624">
        <v>2416.2686483767275</v>
      </c>
      <c r="X624">
        <v>5.0576190476190478E-3</v>
      </c>
      <c r="Z624">
        <v>2010</v>
      </c>
      <c r="AA624">
        <v>502</v>
      </c>
      <c r="AB624">
        <v>1</v>
      </c>
      <c r="AC624">
        <v>5</v>
      </c>
      <c r="AD624">
        <v>88</v>
      </c>
      <c r="AE624">
        <v>0.55407499999999998</v>
      </c>
      <c r="AF624">
        <f t="shared" si="63"/>
        <v>1546.4216309956616</v>
      </c>
      <c r="AG624">
        <f t="shared" si="66"/>
        <v>6.2963068181818181E-3</v>
      </c>
      <c r="AH624" s="35">
        <v>2.5291999999999999</v>
      </c>
      <c r="AI624">
        <v>23.012226651721154</v>
      </c>
      <c r="AJ624">
        <f t="shared" si="61"/>
        <v>1.5464216309956615</v>
      </c>
    </row>
    <row r="625" spans="3:36">
      <c r="C625">
        <v>2009</v>
      </c>
      <c r="D625">
        <v>502</v>
      </c>
      <c r="E625" s="321">
        <v>1</v>
      </c>
      <c r="F625" s="127">
        <v>6</v>
      </c>
      <c r="G625" s="127">
        <v>91</v>
      </c>
      <c r="H625">
        <v>0.49964000000000003</v>
      </c>
      <c r="I625">
        <v>3113.3810139742277</v>
      </c>
      <c r="J625">
        <f t="shared" si="59"/>
        <v>5.490549450549451E-3</v>
      </c>
      <c r="K625">
        <v>2.3347000000000002</v>
      </c>
      <c r="W625">
        <v>3113.3810139742277</v>
      </c>
      <c r="X625">
        <v>5.490549450549451E-3</v>
      </c>
      <c r="Z625">
        <v>2010</v>
      </c>
      <c r="AA625">
        <v>502</v>
      </c>
      <c r="AB625">
        <v>1</v>
      </c>
      <c r="AC625">
        <v>6</v>
      </c>
      <c r="AD625">
        <v>88</v>
      </c>
      <c r="AE625">
        <v>0.62154500000000001</v>
      </c>
      <c r="AF625">
        <f t="shared" si="63"/>
        <v>1704.1394110739814</v>
      </c>
      <c r="AG625">
        <f t="shared" si="66"/>
        <v>7.0630113636363642E-3</v>
      </c>
      <c r="AH625" s="35">
        <v>2.5183</v>
      </c>
      <c r="AI625">
        <v>25.359217426696148</v>
      </c>
      <c r="AJ625">
        <f t="shared" si="61"/>
        <v>1.7041394110739814</v>
      </c>
    </row>
    <row r="626" spans="3:36">
      <c r="C626">
        <v>2009</v>
      </c>
      <c r="D626">
        <v>502</v>
      </c>
      <c r="E626" s="321">
        <v>1</v>
      </c>
      <c r="F626" s="127">
        <v>7</v>
      </c>
      <c r="G626" s="127">
        <v>91</v>
      </c>
      <c r="H626">
        <v>0.57193000000000005</v>
      </c>
      <c r="I626">
        <v>4195.5353988772522</v>
      </c>
      <c r="J626">
        <f t="shared" si="59"/>
        <v>6.2849450549450556E-3</v>
      </c>
      <c r="K626">
        <v>2.3921000000000001</v>
      </c>
      <c r="W626">
        <v>4195.5353988772522</v>
      </c>
      <c r="X626">
        <v>6.2849450549450556E-3</v>
      </c>
      <c r="Z626">
        <v>2010</v>
      </c>
      <c r="AA626">
        <v>502</v>
      </c>
      <c r="AB626">
        <v>1</v>
      </c>
      <c r="AC626">
        <v>7</v>
      </c>
      <c r="AD626">
        <v>88</v>
      </c>
      <c r="AE626">
        <v>0.73262000000000005</v>
      </c>
      <c r="AF626">
        <f t="shared" si="63"/>
        <v>2092.3048446513235</v>
      </c>
      <c r="AG626">
        <f t="shared" si="66"/>
        <v>8.3252272727272741E-3</v>
      </c>
      <c r="AH626" s="35">
        <v>2.5362</v>
      </c>
      <c r="AI626">
        <v>31.135488759692308</v>
      </c>
      <c r="AJ626">
        <f t="shared" si="61"/>
        <v>2.0923048446513235</v>
      </c>
    </row>
    <row r="627" spans="3:36">
      <c r="C627">
        <v>2009</v>
      </c>
      <c r="D627">
        <v>502</v>
      </c>
      <c r="E627" s="321">
        <v>2</v>
      </c>
      <c r="F627" s="127">
        <v>1</v>
      </c>
      <c r="G627" s="127">
        <v>91</v>
      </c>
      <c r="H627">
        <v>0.28666333333333333</v>
      </c>
      <c r="I627">
        <v>1607.3698900776242</v>
      </c>
      <c r="J627">
        <f t="shared" si="59"/>
        <v>3.15014652014652E-3</v>
      </c>
      <c r="K627">
        <v>2.403</v>
      </c>
      <c r="W627">
        <v>1607.3698900776242</v>
      </c>
      <c r="X627">
        <v>3.15014652014652E-3</v>
      </c>
      <c r="Z627">
        <v>2010</v>
      </c>
      <c r="AA627">
        <v>502</v>
      </c>
      <c r="AB627">
        <v>1</v>
      </c>
      <c r="AC627">
        <v>8</v>
      </c>
      <c r="AD627" t="s">
        <v>17</v>
      </c>
      <c r="AE627" t="s">
        <v>17</v>
      </c>
      <c r="AF627">
        <f t="shared" si="63"/>
        <v>1186.8016437744925</v>
      </c>
      <c r="AG627" t="s">
        <v>17</v>
      </c>
      <c r="AH627" s="35">
        <v>2.5998999999999999</v>
      </c>
      <c r="AI627">
        <v>17.660738746644235</v>
      </c>
      <c r="AJ627">
        <f t="shared" si="61"/>
        <v>1.1868016437744926</v>
      </c>
    </row>
    <row r="628" spans="3:36">
      <c r="C628">
        <v>2009</v>
      </c>
      <c r="D628">
        <v>502</v>
      </c>
      <c r="E628" s="321">
        <v>2</v>
      </c>
      <c r="F628" s="127">
        <v>2</v>
      </c>
      <c r="G628" s="127">
        <v>91</v>
      </c>
      <c r="H628">
        <v>0.31503333333333333</v>
      </c>
      <c r="I628">
        <v>1546.8189273642552</v>
      </c>
      <c r="J628">
        <f t="shared" ref="J628:J691" si="67">H628/G628</f>
        <v>3.461904761904762E-3</v>
      </c>
      <c r="K628">
        <v>2.2553000000000001</v>
      </c>
      <c r="W628">
        <v>1546.8189273642552</v>
      </c>
      <c r="X628">
        <v>3.461904761904762E-3</v>
      </c>
      <c r="Z628">
        <v>2010</v>
      </c>
      <c r="AA628">
        <v>502</v>
      </c>
      <c r="AB628">
        <v>1</v>
      </c>
      <c r="AC628">
        <v>9</v>
      </c>
      <c r="AD628" t="s">
        <v>17</v>
      </c>
      <c r="AE628" t="s">
        <v>17</v>
      </c>
      <c r="AF628">
        <f t="shared" si="63"/>
        <v>1387.35529821504</v>
      </c>
      <c r="AG628" t="s">
        <v>17</v>
      </c>
      <c r="AH628" s="35">
        <v>2.5158999999999998</v>
      </c>
      <c r="AI628">
        <v>20.645168128199998</v>
      </c>
      <c r="AJ628">
        <f t="shared" si="61"/>
        <v>1.3873552982150399</v>
      </c>
    </row>
    <row r="629" spans="3:36">
      <c r="C629">
        <v>2009</v>
      </c>
      <c r="D629">
        <v>502</v>
      </c>
      <c r="E629" s="321">
        <v>2</v>
      </c>
      <c r="F629" s="127">
        <v>3</v>
      </c>
      <c r="G629" s="127">
        <v>91</v>
      </c>
      <c r="H629">
        <v>0.40797666666666665</v>
      </c>
      <c r="I629">
        <v>2340.1917977881362</v>
      </c>
      <c r="J629">
        <f t="shared" si="67"/>
        <v>4.4832600732600736E-3</v>
      </c>
      <c r="K629">
        <v>2.2157</v>
      </c>
      <c r="W629">
        <v>2340.1917977881362</v>
      </c>
      <c r="X629">
        <v>4.4832600732600736E-3</v>
      </c>
      <c r="Z629">
        <v>2010</v>
      </c>
      <c r="AA629">
        <v>502</v>
      </c>
      <c r="AB629">
        <v>1</v>
      </c>
      <c r="AC629">
        <v>10</v>
      </c>
      <c r="AD629" t="s">
        <v>17</v>
      </c>
      <c r="AE629" t="s">
        <v>17</v>
      </c>
      <c r="AF629">
        <f t="shared" si="63"/>
        <v>1416.5754352382771</v>
      </c>
      <c r="AG629" t="s">
        <v>17</v>
      </c>
      <c r="AH629" s="35">
        <v>2.4243000000000001</v>
      </c>
      <c r="AI629">
        <v>21.079991595807694</v>
      </c>
      <c r="AJ629">
        <f t="shared" si="61"/>
        <v>1.4165754352382771</v>
      </c>
    </row>
    <row r="630" spans="3:36">
      <c r="C630">
        <v>2009</v>
      </c>
      <c r="D630">
        <v>502</v>
      </c>
      <c r="E630" s="321">
        <v>2</v>
      </c>
      <c r="F630" s="127">
        <v>4</v>
      </c>
      <c r="G630" s="127">
        <v>91</v>
      </c>
      <c r="H630">
        <v>0.34086333333333335</v>
      </c>
      <c r="I630">
        <v>2052.9628720965156</v>
      </c>
      <c r="J630">
        <f t="shared" si="67"/>
        <v>3.745750915750916E-3</v>
      </c>
      <c r="K630">
        <v>2.3268</v>
      </c>
      <c r="W630">
        <v>2052.9628720965156</v>
      </c>
      <c r="X630">
        <v>3.745750915750916E-3</v>
      </c>
      <c r="Z630">
        <v>2010</v>
      </c>
      <c r="AA630">
        <v>502</v>
      </c>
      <c r="AB630">
        <v>1</v>
      </c>
      <c r="AC630">
        <v>11</v>
      </c>
      <c r="AD630" t="s">
        <v>17</v>
      </c>
      <c r="AE630" t="s">
        <v>17</v>
      </c>
      <c r="AF630">
        <f t="shared" si="63"/>
        <v>1483.8744375058156</v>
      </c>
      <c r="AG630" t="s">
        <v>17</v>
      </c>
      <c r="AH630" s="35">
        <v>2.6730999999999998</v>
      </c>
      <c r="AI630">
        <v>22.081464843836542</v>
      </c>
      <c r="AJ630">
        <f t="shared" si="61"/>
        <v>1.4838744375058157</v>
      </c>
    </row>
    <row r="631" spans="3:36">
      <c r="C631">
        <v>2009</v>
      </c>
      <c r="D631">
        <v>502</v>
      </c>
      <c r="E631" s="321">
        <v>2</v>
      </c>
      <c r="F631" s="127">
        <v>5</v>
      </c>
      <c r="G631" s="127">
        <v>91</v>
      </c>
      <c r="H631">
        <v>0.55760666666666669</v>
      </c>
      <c r="I631">
        <v>2944.1488361342999</v>
      </c>
      <c r="J631">
        <f t="shared" si="67"/>
        <v>6.127545787545788E-3</v>
      </c>
      <c r="K631">
        <v>2.1606999999999998</v>
      </c>
      <c r="W631">
        <v>2944.1488361342999</v>
      </c>
      <c r="X631">
        <v>6.127545787545788E-3</v>
      </c>
      <c r="Z631">
        <v>2010</v>
      </c>
      <c r="AA631">
        <v>502</v>
      </c>
      <c r="AB631">
        <v>1</v>
      </c>
      <c r="AC631">
        <v>12</v>
      </c>
      <c r="AD631" t="s">
        <v>17</v>
      </c>
      <c r="AE631" t="s">
        <v>17</v>
      </c>
      <c r="AF631">
        <f t="shared" si="63"/>
        <v>1547.4575914885665</v>
      </c>
      <c r="AG631" t="s">
        <v>17</v>
      </c>
      <c r="AH631" s="35">
        <v>2.42</v>
      </c>
      <c r="AI631">
        <v>23.027642730484619</v>
      </c>
      <c r="AJ631">
        <f t="shared" si="61"/>
        <v>1.5474575914885667</v>
      </c>
    </row>
    <row r="632" spans="3:36">
      <c r="C632">
        <v>2009</v>
      </c>
      <c r="D632">
        <v>502</v>
      </c>
      <c r="E632" s="321">
        <v>2</v>
      </c>
      <c r="F632" s="127">
        <v>6</v>
      </c>
      <c r="G632" s="127">
        <v>91</v>
      </c>
      <c r="H632">
        <v>0.65260000000000007</v>
      </c>
      <c r="I632">
        <v>4209.5086979649532</v>
      </c>
      <c r="J632">
        <f t="shared" si="67"/>
        <v>7.1714285714285725E-3</v>
      </c>
      <c r="K632">
        <v>2.3711000000000002</v>
      </c>
      <c r="W632">
        <v>4209.5086979649532</v>
      </c>
      <c r="X632">
        <v>7.1714285714285725E-3</v>
      </c>
      <c r="Z632">
        <v>2010</v>
      </c>
      <c r="AA632">
        <v>502</v>
      </c>
      <c r="AB632">
        <v>1</v>
      </c>
      <c r="AC632">
        <v>13</v>
      </c>
      <c r="AD632" t="s">
        <v>17</v>
      </c>
      <c r="AE632" t="s">
        <v>17</v>
      </c>
      <c r="AF632">
        <f t="shared" si="63"/>
        <v>1840.5311053042522</v>
      </c>
      <c r="AG632" t="s">
        <v>17</v>
      </c>
      <c r="AH632" s="35">
        <v>2.8290999999999999</v>
      </c>
      <c r="AI632">
        <v>27.388855733694228</v>
      </c>
      <c r="AJ632">
        <f t="shared" si="61"/>
        <v>1.8405311053042521</v>
      </c>
    </row>
    <row r="633" spans="3:36">
      <c r="C633">
        <v>2009</v>
      </c>
      <c r="D633">
        <v>502</v>
      </c>
      <c r="E633" s="321">
        <v>2</v>
      </c>
      <c r="F633" s="127">
        <v>7</v>
      </c>
      <c r="G633" s="127">
        <v>91</v>
      </c>
      <c r="H633">
        <v>0.72460000000000002</v>
      </c>
      <c r="I633">
        <v>5234.2172977296514</v>
      </c>
      <c r="J633">
        <f t="shared" si="67"/>
        <v>7.9626373626373627E-3</v>
      </c>
      <c r="K633">
        <v>2.1116999999999999</v>
      </c>
      <c r="W633">
        <v>5234.2172977296514</v>
      </c>
      <c r="X633">
        <v>7.9626373626373627E-3</v>
      </c>
      <c r="Z633">
        <v>2010</v>
      </c>
      <c r="AA633">
        <v>502</v>
      </c>
      <c r="AB633">
        <v>1</v>
      </c>
      <c r="AC633">
        <v>14</v>
      </c>
      <c r="AD633" t="s">
        <v>17</v>
      </c>
      <c r="AE633" t="s">
        <v>17</v>
      </c>
      <c r="AF633">
        <f t="shared" si="63"/>
        <v>1071.3295917622524</v>
      </c>
      <c r="AG633" t="s">
        <v>17</v>
      </c>
      <c r="AH633" s="35">
        <v>2.3738999999999999</v>
      </c>
      <c r="AI633">
        <v>15.94240463931923</v>
      </c>
      <c r="AJ633">
        <f t="shared" si="61"/>
        <v>1.0713295917622525</v>
      </c>
    </row>
    <row r="634" spans="3:36">
      <c r="C634">
        <v>2009</v>
      </c>
      <c r="D634">
        <v>502</v>
      </c>
      <c r="E634" s="321">
        <v>3</v>
      </c>
      <c r="F634" s="127">
        <v>1</v>
      </c>
      <c r="G634" s="127">
        <v>91</v>
      </c>
      <c r="H634">
        <v>0.30852333333333332</v>
      </c>
      <c r="I634">
        <v>1770.3917127674622</v>
      </c>
      <c r="J634">
        <f t="shared" si="67"/>
        <v>3.3903663003663001E-3</v>
      </c>
      <c r="K634">
        <v>1.9313</v>
      </c>
      <c r="W634">
        <v>1770.3917127674622</v>
      </c>
      <c r="X634">
        <v>3.3903663003663001E-3</v>
      </c>
      <c r="Z634">
        <v>2010</v>
      </c>
      <c r="AA634">
        <v>502</v>
      </c>
      <c r="AB634">
        <v>2</v>
      </c>
      <c r="AC634">
        <v>1</v>
      </c>
      <c r="AD634">
        <v>88</v>
      </c>
      <c r="AE634">
        <v>0.30938500000000002</v>
      </c>
      <c r="AF634">
        <f>AJ634*1000</f>
        <v>815.59078058303999</v>
      </c>
      <c r="AG634">
        <f t="shared" ref="AG634:AG640" si="68">AE634/AD634</f>
        <v>3.5157386363636367E-3</v>
      </c>
      <c r="AH634" s="35">
        <v>2.4994999999999998</v>
      </c>
      <c r="AI634">
        <v>12.136767568199998</v>
      </c>
      <c r="AJ634">
        <f t="shared" si="61"/>
        <v>0.81559078058304002</v>
      </c>
    </row>
    <row r="635" spans="3:36">
      <c r="C635">
        <v>2009</v>
      </c>
      <c r="D635">
        <v>502</v>
      </c>
      <c r="E635" s="321">
        <v>3</v>
      </c>
      <c r="F635" s="127">
        <v>2</v>
      </c>
      <c r="G635" s="127">
        <v>91</v>
      </c>
      <c r="H635">
        <v>0.31904333333333335</v>
      </c>
      <c r="I635">
        <v>1789.0227782177294</v>
      </c>
      <c r="J635">
        <f t="shared" si="67"/>
        <v>3.5059706959706962E-3</v>
      </c>
      <c r="K635">
        <v>1.9527000000000001</v>
      </c>
      <c r="W635">
        <v>1789.0227782177294</v>
      </c>
      <c r="X635">
        <v>3.5059706959706962E-3</v>
      </c>
      <c r="Z635">
        <v>2010</v>
      </c>
      <c r="AA635">
        <v>502</v>
      </c>
      <c r="AB635">
        <v>2</v>
      </c>
      <c r="AC635">
        <v>2</v>
      </c>
      <c r="AD635">
        <v>88</v>
      </c>
      <c r="AE635">
        <v>0.33396500000000001</v>
      </c>
      <c r="AF635">
        <f t="shared" ref="AF635:AF675" si="69">AJ635*1000</f>
        <v>641.66643725184008</v>
      </c>
      <c r="AG635">
        <f t="shared" si="68"/>
        <v>3.7950568181818185E-3</v>
      </c>
      <c r="AH635" s="35">
        <v>2.3832</v>
      </c>
      <c r="AI635">
        <v>9.5486076971999996</v>
      </c>
      <c r="AJ635">
        <f t="shared" si="61"/>
        <v>0.64166643725184003</v>
      </c>
    </row>
    <row r="636" spans="3:36">
      <c r="C636">
        <v>2009</v>
      </c>
      <c r="D636">
        <v>502</v>
      </c>
      <c r="E636" s="321">
        <v>3</v>
      </c>
      <c r="F636" s="127">
        <v>3</v>
      </c>
      <c r="G636" s="127">
        <v>91</v>
      </c>
      <c r="H636">
        <v>0.44234666666666667</v>
      </c>
      <c r="I636">
        <v>2194.2484517610428</v>
      </c>
      <c r="J636">
        <f t="shared" si="67"/>
        <v>4.8609523809523807E-3</v>
      </c>
      <c r="K636">
        <v>2.0552000000000001</v>
      </c>
      <c r="W636">
        <v>2194.2484517610428</v>
      </c>
      <c r="X636">
        <v>4.8609523809523807E-3</v>
      </c>
      <c r="Z636">
        <v>2010</v>
      </c>
      <c r="AA636">
        <v>502</v>
      </c>
      <c r="AB636">
        <v>2</v>
      </c>
      <c r="AC636">
        <v>3</v>
      </c>
      <c r="AD636">
        <v>88</v>
      </c>
      <c r="AE636">
        <v>0.323965</v>
      </c>
      <c r="AF636">
        <f t="shared" si="69"/>
        <v>1008.3961881484615</v>
      </c>
      <c r="AG636">
        <f t="shared" si="68"/>
        <v>3.6814204545454546E-3</v>
      </c>
      <c r="AH636" s="35">
        <v>2.4691000000000001</v>
      </c>
      <c r="AI636">
        <v>15.005895656971154</v>
      </c>
      <c r="AJ636">
        <f t="shared" ref="AJ636:AJ675" si="70">AI636*60*1.12/1000</f>
        <v>1.0083961881484615</v>
      </c>
    </row>
    <row r="637" spans="3:36">
      <c r="C637">
        <v>2009</v>
      </c>
      <c r="D637">
        <v>502</v>
      </c>
      <c r="E637" s="321">
        <v>3</v>
      </c>
      <c r="F637" s="127">
        <v>4</v>
      </c>
      <c r="G637" s="127">
        <v>91</v>
      </c>
      <c r="H637">
        <v>0.50834333333333326</v>
      </c>
      <c r="I637">
        <v>2871.177163120753</v>
      </c>
      <c r="J637">
        <f t="shared" si="67"/>
        <v>5.5861904761904755E-3</v>
      </c>
      <c r="K637">
        <v>1.9116</v>
      </c>
      <c r="W637">
        <v>2871.177163120753</v>
      </c>
      <c r="X637">
        <v>5.5861904761904755E-3</v>
      </c>
      <c r="Z637">
        <v>2010</v>
      </c>
      <c r="AA637">
        <v>502</v>
      </c>
      <c r="AB637">
        <v>2</v>
      </c>
      <c r="AC637">
        <v>4</v>
      </c>
      <c r="AD637">
        <v>88</v>
      </c>
      <c r="AE637">
        <v>0.46675999999999995</v>
      </c>
      <c r="AF637">
        <f t="shared" si="69"/>
        <v>1584.5567857854646</v>
      </c>
      <c r="AG637">
        <f t="shared" si="68"/>
        <v>5.3040909090909085E-3</v>
      </c>
      <c r="AH637" s="35">
        <v>2.6133000000000002</v>
      </c>
      <c r="AI637">
        <v>23.579714074188459</v>
      </c>
      <c r="AJ637">
        <f t="shared" si="70"/>
        <v>1.5845567857854645</v>
      </c>
    </row>
    <row r="638" spans="3:36">
      <c r="C638">
        <v>2009</v>
      </c>
      <c r="D638">
        <v>502</v>
      </c>
      <c r="E638" s="321">
        <v>3</v>
      </c>
      <c r="F638" s="127">
        <v>5</v>
      </c>
      <c r="G638" s="127">
        <v>91</v>
      </c>
      <c r="H638">
        <v>0.62760000000000005</v>
      </c>
      <c r="I638">
        <v>3509.2911547924077</v>
      </c>
      <c r="J638">
        <f t="shared" si="67"/>
        <v>6.896703296703297E-3</v>
      </c>
      <c r="K638">
        <v>2.1084000000000001</v>
      </c>
      <c r="W638">
        <v>3509.2911547924077</v>
      </c>
      <c r="X638">
        <v>6.896703296703297E-3</v>
      </c>
      <c r="Z638">
        <v>2010</v>
      </c>
      <c r="AA638">
        <v>502</v>
      </c>
      <c r="AB638">
        <v>2</v>
      </c>
      <c r="AC638">
        <v>5</v>
      </c>
      <c r="AD638">
        <v>88</v>
      </c>
      <c r="AE638">
        <v>0.57363500000000001</v>
      </c>
      <c r="AF638">
        <f t="shared" si="69"/>
        <v>1382.7229569526157</v>
      </c>
      <c r="AG638">
        <f t="shared" si="68"/>
        <v>6.5185795454545453E-3</v>
      </c>
      <c r="AH638" s="35">
        <v>2.3788999999999998</v>
      </c>
      <c r="AI638">
        <v>20.57623447846154</v>
      </c>
      <c r="AJ638">
        <f t="shared" si="70"/>
        <v>1.3827229569526158</v>
      </c>
    </row>
    <row r="639" spans="3:36">
      <c r="C639">
        <v>2009</v>
      </c>
      <c r="D639">
        <v>502</v>
      </c>
      <c r="E639" s="321">
        <v>3</v>
      </c>
      <c r="F639" s="127">
        <v>6</v>
      </c>
      <c r="G639" s="127">
        <v>91</v>
      </c>
      <c r="H639">
        <v>0.61635000000000006</v>
      </c>
      <c r="I639">
        <v>4181.5620997895503</v>
      </c>
      <c r="J639">
        <f t="shared" si="67"/>
        <v>6.7730769230769242E-3</v>
      </c>
      <c r="K639">
        <v>2.1913</v>
      </c>
      <c r="W639">
        <v>4181.5620997895503</v>
      </c>
      <c r="X639">
        <v>6.7730769230769242E-3</v>
      </c>
      <c r="Z639">
        <v>2010</v>
      </c>
      <c r="AA639">
        <v>502</v>
      </c>
      <c r="AB639">
        <v>2</v>
      </c>
      <c r="AC639">
        <v>6</v>
      </c>
      <c r="AD639">
        <v>88</v>
      </c>
      <c r="AE639">
        <v>0.72598000000000007</v>
      </c>
      <c r="AF639">
        <f t="shared" si="69"/>
        <v>2064.9152048732308</v>
      </c>
      <c r="AG639">
        <f t="shared" si="68"/>
        <v>8.2497727272727289E-3</v>
      </c>
      <c r="AH639" s="35">
        <v>2.4975999999999998</v>
      </c>
      <c r="AI639">
        <v>30.727904834423075</v>
      </c>
      <c r="AJ639">
        <f t="shared" si="70"/>
        <v>2.0649152048732309</v>
      </c>
    </row>
    <row r="640" spans="3:36">
      <c r="C640">
        <v>2009</v>
      </c>
      <c r="D640">
        <v>502</v>
      </c>
      <c r="E640" s="321">
        <v>3</v>
      </c>
      <c r="F640" s="127">
        <v>7</v>
      </c>
      <c r="G640" s="127">
        <v>91</v>
      </c>
      <c r="H640">
        <v>0.70614333333333335</v>
      </c>
      <c r="I640">
        <v>5406.5546531446244</v>
      </c>
      <c r="J640">
        <f t="shared" si="67"/>
        <v>7.7598168498168498E-3</v>
      </c>
      <c r="K640">
        <v>2.2599999999999998</v>
      </c>
      <c r="W640">
        <v>5406.5546531446244</v>
      </c>
      <c r="X640">
        <v>7.7598168498168498E-3</v>
      </c>
      <c r="Z640">
        <v>2010</v>
      </c>
      <c r="AA640">
        <v>502</v>
      </c>
      <c r="AB640">
        <v>2</v>
      </c>
      <c r="AC640">
        <v>7</v>
      </c>
      <c r="AD640">
        <v>88</v>
      </c>
      <c r="AE640">
        <v>0.75021000000000004</v>
      </c>
      <c r="AF640">
        <f t="shared" si="69"/>
        <v>2012.5901768592737</v>
      </c>
      <c r="AG640">
        <f t="shared" si="68"/>
        <v>8.5251136363636362E-3</v>
      </c>
      <c r="AH640" s="35">
        <v>2.5152999999999999</v>
      </c>
      <c r="AI640">
        <v>29.949258584215382</v>
      </c>
      <c r="AJ640">
        <f t="shared" si="70"/>
        <v>2.0125901768592738</v>
      </c>
    </row>
    <row r="641" spans="3:36">
      <c r="C641">
        <v>2009</v>
      </c>
      <c r="D641">
        <v>502</v>
      </c>
      <c r="E641" s="321">
        <v>4</v>
      </c>
      <c r="F641" s="127">
        <v>1</v>
      </c>
      <c r="G641" s="127">
        <v>91</v>
      </c>
      <c r="H641">
        <v>0.32890999999999998</v>
      </c>
      <c r="I641">
        <v>1433.4799458751295</v>
      </c>
      <c r="J641">
        <f t="shared" si="67"/>
        <v>3.6143956043956042E-3</v>
      </c>
      <c r="K641">
        <v>2.1880999999999999</v>
      </c>
      <c r="W641">
        <v>1433.4799458751295</v>
      </c>
      <c r="X641">
        <v>3.6143956043956042E-3</v>
      </c>
      <c r="Z641">
        <v>2010</v>
      </c>
      <c r="AA641">
        <v>502</v>
      </c>
      <c r="AB641">
        <v>2</v>
      </c>
      <c r="AC641">
        <v>8</v>
      </c>
      <c r="AD641" t="s">
        <v>17</v>
      </c>
      <c r="AE641" t="s">
        <v>17</v>
      </c>
      <c r="AF641">
        <f t="shared" si="69"/>
        <v>1922.8809792248867</v>
      </c>
      <c r="AG641" t="s">
        <v>17</v>
      </c>
      <c r="AH641" s="35">
        <v>2.7562000000000002</v>
      </c>
      <c r="AI641">
        <v>28.614300286084621</v>
      </c>
      <c r="AJ641">
        <f t="shared" si="70"/>
        <v>1.9228809792248867</v>
      </c>
    </row>
    <row r="642" spans="3:36">
      <c r="C642">
        <v>2009</v>
      </c>
      <c r="D642">
        <v>502</v>
      </c>
      <c r="E642" s="321">
        <v>4</v>
      </c>
      <c r="F642" s="127">
        <v>2</v>
      </c>
      <c r="G642" s="127">
        <v>91</v>
      </c>
      <c r="H642">
        <v>0.30939</v>
      </c>
      <c r="I642">
        <v>1484.7153758633642</v>
      </c>
      <c r="J642">
        <f t="shared" si="67"/>
        <v>3.3998901098901101E-3</v>
      </c>
      <c r="K642">
        <v>2.0804999999999998</v>
      </c>
      <c r="W642">
        <v>1484.7153758633642</v>
      </c>
      <c r="X642">
        <v>3.3998901098901101E-3</v>
      </c>
      <c r="Z642">
        <v>2010</v>
      </c>
      <c r="AA642">
        <v>502</v>
      </c>
      <c r="AB642">
        <v>2</v>
      </c>
      <c r="AC642">
        <v>9</v>
      </c>
      <c r="AD642" t="s">
        <v>17</v>
      </c>
      <c r="AE642" t="s">
        <v>17</v>
      </c>
      <c r="AF642">
        <f t="shared" si="69"/>
        <v>1804.4418011217231</v>
      </c>
      <c r="AG642" t="s">
        <v>17</v>
      </c>
      <c r="AH642" s="35">
        <v>2.6551</v>
      </c>
      <c r="AI642">
        <v>26.851812516692306</v>
      </c>
      <c r="AJ642">
        <f t="shared" si="70"/>
        <v>1.8044418011217231</v>
      </c>
    </row>
    <row r="643" spans="3:36">
      <c r="C643">
        <v>2009</v>
      </c>
      <c r="D643">
        <v>502</v>
      </c>
      <c r="E643" s="321">
        <v>4</v>
      </c>
      <c r="F643" s="127">
        <v>3</v>
      </c>
      <c r="G643" s="127">
        <v>91</v>
      </c>
      <c r="H643">
        <v>0.31944666666666666</v>
      </c>
      <c r="I643">
        <v>2015.7007411959814</v>
      </c>
      <c r="J643">
        <f t="shared" si="67"/>
        <v>3.5104029304029302E-3</v>
      </c>
      <c r="K643">
        <v>2.1473</v>
      </c>
      <c r="W643">
        <v>2015.7007411959814</v>
      </c>
      <c r="X643">
        <v>3.5104029304029302E-3</v>
      </c>
      <c r="Z643">
        <v>2010</v>
      </c>
      <c r="AA643">
        <v>502</v>
      </c>
      <c r="AB643">
        <v>2</v>
      </c>
      <c r="AC643">
        <v>10</v>
      </c>
      <c r="AD643" t="s">
        <v>17</v>
      </c>
      <c r="AE643" t="s">
        <v>17</v>
      </c>
      <c r="AF643">
        <f t="shared" si="69"/>
        <v>1644.3754503166526</v>
      </c>
      <c r="AG643" t="s">
        <v>17</v>
      </c>
      <c r="AH643" s="35">
        <v>2.5070000000000001</v>
      </c>
      <c r="AI643">
        <v>24.469872772569236</v>
      </c>
      <c r="AJ643">
        <f t="shared" si="70"/>
        <v>1.6443754503166526</v>
      </c>
    </row>
    <row r="644" spans="3:36">
      <c r="C644">
        <v>2009</v>
      </c>
      <c r="D644">
        <v>502</v>
      </c>
      <c r="E644" s="321">
        <v>4</v>
      </c>
      <c r="F644" s="127">
        <v>4</v>
      </c>
      <c r="G644" s="127">
        <v>91</v>
      </c>
      <c r="H644">
        <v>0.49402333333333331</v>
      </c>
      <c r="I644">
        <v>2840.1253873703081</v>
      </c>
      <c r="J644">
        <f t="shared" si="67"/>
        <v>5.4288278388278386E-3</v>
      </c>
      <c r="K644">
        <v>2.0093000000000001</v>
      </c>
      <c r="W644">
        <v>2840.1253873703081</v>
      </c>
      <c r="X644">
        <v>5.4288278388278386E-3</v>
      </c>
      <c r="Z644">
        <v>2010</v>
      </c>
      <c r="AA644">
        <v>502</v>
      </c>
      <c r="AB644">
        <v>2</v>
      </c>
      <c r="AC644">
        <v>11</v>
      </c>
      <c r="AD644" t="s">
        <v>17</v>
      </c>
      <c r="AE644" t="s">
        <v>17</v>
      </c>
      <c r="AF644">
        <f t="shared" si="69"/>
        <v>1532.9316901852803</v>
      </c>
      <c r="AG644" t="s">
        <v>17</v>
      </c>
      <c r="AH644" s="35">
        <v>2.5234000000000001</v>
      </c>
      <c r="AI644">
        <v>22.811483484900002</v>
      </c>
      <c r="AJ644">
        <f t="shared" si="70"/>
        <v>1.5329316901852803</v>
      </c>
    </row>
    <row r="645" spans="3:36">
      <c r="C645">
        <v>2009</v>
      </c>
      <c r="D645">
        <v>502</v>
      </c>
      <c r="E645" s="321">
        <v>4</v>
      </c>
      <c r="F645" s="127">
        <v>5</v>
      </c>
      <c r="G645" s="127">
        <v>91</v>
      </c>
      <c r="H645">
        <v>0.63392666666666664</v>
      </c>
      <c r="I645">
        <v>2840.1253873703081</v>
      </c>
      <c r="J645">
        <f t="shared" si="67"/>
        <v>6.9662271062271063E-3</v>
      </c>
      <c r="K645">
        <v>2.1526000000000001</v>
      </c>
      <c r="W645">
        <v>2840.1253873703081</v>
      </c>
      <c r="X645">
        <v>6.9662271062271063E-3</v>
      </c>
      <c r="Z645">
        <v>2010</v>
      </c>
      <c r="AA645">
        <v>502</v>
      </c>
      <c r="AB645">
        <v>2</v>
      </c>
      <c r="AC645">
        <v>12</v>
      </c>
      <c r="AD645" t="s">
        <v>17</v>
      </c>
      <c r="AE645" t="s">
        <v>17</v>
      </c>
      <c r="AF645">
        <f t="shared" si="69"/>
        <v>1766.2669000099206</v>
      </c>
      <c r="AG645" t="s">
        <v>17</v>
      </c>
      <c r="AH645" s="35">
        <v>2.4258000000000002</v>
      </c>
      <c r="AI645">
        <v>26.283733631100006</v>
      </c>
      <c r="AJ645">
        <f t="shared" si="70"/>
        <v>1.7662669000099207</v>
      </c>
    </row>
    <row r="646" spans="3:36">
      <c r="C646">
        <v>2009</v>
      </c>
      <c r="D646">
        <v>502</v>
      </c>
      <c r="E646" s="321">
        <v>4</v>
      </c>
      <c r="F646" s="127">
        <v>6</v>
      </c>
      <c r="G646" s="127">
        <v>91</v>
      </c>
      <c r="H646">
        <v>0.71806000000000003</v>
      </c>
      <c r="I646">
        <v>3909.8590619731526</v>
      </c>
      <c r="J646">
        <f t="shared" si="67"/>
        <v>7.8907692307692307E-3</v>
      </c>
      <c r="K646">
        <v>2.2888000000000002</v>
      </c>
      <c r="W646">
        <v>3909.8590619731526</v>
      </c>
      <c r="X646">
        <v>7.8907692307692307E-3</v>
      </c>
      <c r="Z646">
        <v>2010</v>
      </c>
      <c r="AA646">
        <v>502</v>
      </c>
      <c r="AB646">
        <v>2</v>
      </c>
      <c r="AC646">
        <v>13</v>
      </c>
      <c r="AD646" t="s">
        <v>17</v>
      </c>
      <c r="AE646" t="s">
        <v>17</v>
      </c>
      <c r="AF646">
        <f t="shared" si="69"/>
        <v>2102.7324156854397</v>
      </c>
      <c r="AG646" t="s">
        <v>17</v>
      </c>
      <c r="AH646" s="35">
        <v>2.4022999999999999</v>
      </c>
      <c r="AI646">
        <v>31.290660947699998</v>
      </c>
      <c r="AJ646">
        <f t="shared" si="70"/>
        <v>2.1027324156854399</v>
      </c>
    </row>
    <row r="647" spans="3:36">
      <c r="C647">
        <v>2009</v>
      </c>
      <c r="D647">
        <v>502</v>
      </c>
      <c r="E647" s="321">
        <v>4</v>
      </c>
      <c r="F647" s="127">
        <v>7</v>
      </c>
      <c r="G647" s="127">
        <v>91</v>
      </c>
      <c r="H647">
        <v>0.68529333333333342</v>
      </c>
      <c r="I647">
        <v>4819.6760914612069</v>
      </c>
      <c r="J647">
        <f t="shared" si="67"/>
        <v>7.530695970695972E-3</v>
      </c>
      <c r="K647">
        <v>2.056</v>
      </c>
      <c r="W647">
        <v>4819.6760914612069</v>
      </c>
      <c r="X647">
        <v>7.530695970695972E-3</v>
      </c>
      <c r="Z647">
        <v>2010</v>
      </c>
      <c r="AA647">
        <v>502</v>
      </c>
      <c r="AB647">
        <v>2</v>
      </c>
      <c r="AC647">
        <v>14</v>
      </c>
      <c r="AD647" t="s">
        <v>17</v>
      </c>
      <c r="AE647" t="s">
        <v>17</v>
      </c>
      <c r="AF647">
        <f t="shared" si="69"/>
        <v>1831.3160411913234</v>
      </c>
      <c r="AG647" t="s">
        <v>17</v>
      </c>
      <c r="AH647" s="35">
        <v>2.7111999999999998</v>
      </c>
      <c r="AI647">
        <v>27.25172680344231</v>
      </c>
      <c r="AJ647">
        <f t="shared" si="70"/>
        <v>1.8313160411913234</v>
      </c>
    </row>
    <row r="648" spans="3:36">
      <c r="C648">
        <v>2009</v>
      </c>
      <c r="D648">
        <v>502</v>
      </c>
      <c r="E648" s="321">
        <v>1</v>
      </c>
      <c r="F648" s="127">
        <v>1</v>
      </c>
      <c r="G648" s="127">
        <v>94</v>
      </c>
      <c r="H648">
        <v>0.26104333333333335</v>
      </c>
      <c r="I648">
        <v>1506.4516188886762</v>
      </c>
      <c r="J648">
        <f t="shared" si="67"/>
        <v>2.7770567375886525E-3</v>
      </c>
      <c r="K648">
        <v>2.1013000000000002</v>
      </c>
      <c r="W648">
        <v>1506.4516188886762</v>
      </c>
      <c r="X648">
        <v>2.7770567375886525E-3</v>
      </c>
      <c r="Z648">
        <v>2010</v>
      </c>
      <c r="AA648">
        <v>502</v>
      </c>
      <c r="AB648">
        <v>3</v>
      </c>
      <c r="AC648">
        <v>1</v>
      </c>
      <c r="AD648">
        <v>88</v>
      </c>
      <c r="AE648">
        <v>0.36150500000000002</v>
      </c>
      <c r="AF648">
        <f t="shared" si="69"/>
        <v>1244.0980542087138</v>
      </c>
      <c r="AG648">
        <f t="shared" ref="AG648:AG654" si="71">AE648/AD648</f>
        <v>4.108011363636364E-3</v>
      </c>
      <c r="AH648" s="35">
        <v>2.4739</v>
      </c>
      <c r="AI648">
        <v>18.513363901915383</v>
      </c>
      <c r="AJ648">
        <f t="shared" si="70"/>
        <v>1.2440980542087139</v>
      </c>
    </row>
    <row r="649" spans="3:36">
      <c r="C649">
        <v>2009</v>
      </c>
      <c r="D649">
        <v>502</v>
      </c>
      <c r="E649" s="321">
        <v>1</v>
      </c>
      <c r="F649" s="127">
        <v>2</v>
      </c>
      <c r="G649" s="127">
        <v>94</v>
      </c>
      <c r="H649">
        <v>0.21423333333333336</v>
      </c>
      <c r="I649">
        <v>1407.0859364872506</v>
      </c>
      <c r="J649">
        <f t="shared" si="67"/>
        <v>2.2790780141843975E-3</v>
      </c>
      <c r="K649">
        <v>2.0870000000000002</v>
      </c>
      <c r="W649">
        <v>1407.0859364872506</v>
      </c>
      <c r="X649">
        <v>2.2790780141843975E-3</v>
      </c>
      <c r="Z649">
        <v>2010</v>
      </c>
      <c r="AA649">
        <v>502</v>
      </c>
      <c r="AB649">
        <v>3</v>
      </c>
      <c r="AC649">
        <v>2</v>
      </c>
      <c r="AD649">
        <v>88</v>
      </c>
      <c r="AE649">
        <v>0.35816999999999999</v>
      </c>
      <c r="AF649">
        <f t="shared" si="69"/>
        <v>1020.6044122811815</v>
      </c>
      <c r="AG649">
        <f t="shared" si="71"/>
        <v>4.0701136363636365E-3</v>
      </c>
      <c r="AH649" s="35">
        <v>2.3435000000000001</v>
      </c>
      <c r="AI649">
        <v>15.187565658946152</v>
      </c>
      <c r="AJ649">
        <f t="shared" si="70"/>
        <v>1.0206044122811815</v>
      </c>
    </row>
    <row r="650" spans="3:36">
      <c r="C650">
        <v>2009</v>
      </c>
      <c r="D650">
        <v>502</v>
      </c>
      <c r="E650" s="321">
        <v>1</v>
      </c>
      <c r="F650" s="127">
        <v>3</v>
      </c>
      <c r="G650" s="127">
        <v>94</v>
      </c>
      <c r="H650">
        <v>0.34834999999999994</v>
      </c>
      <c r="I650">
        <v>1428.8221795125628</v>
      </c>
      <c r="J650">
        <f t="shared" si="67"/>
        <v>3.7058510638297865E-3</v>
      </c>
      <c r="K650">
        <v>2.0314000000000001</v>
      </c>
      <c r="W650">
        <v>1428.8221795125628</v>
      </c>
      <c r="X650">
        <v>3.7058510638297865E-3</v>
      </c>
      <c r="Z650">
        <v>2010</v>
      </c>
      <c r="AA650">
        <v>502</v>
      </c>
      <c r="AB650">
        <v>3</v>
      </c>
      <c r="AC650">
        <v>3</v>
      </c>
      <c r="AD650">
        <v>88</v>
      </c>
      <c r="AE650">
        <v>0.420765</v>
      </c>
      <c r="AF650">
        <f t="shared" si="69"/>
        <v>985.81110361698484</v>
      </c>
      <c r="AG650">
        <f t="shared" si="71"/>
        <v>4.7814204545454549E-3</v>
      </c>
      <c r="AH650" s="35">
        <v>2.2968999999999999</v>
      </c>
      <c r="AI650">
        <v>14.669808089538463</v>
      </c>
      <c r="AJ650">
        <f t="shared" si="70"/>
        <v>0.98581110361698487</v>
      </c>
    </row>
    <row r="651" spans="3:36">
      <c r="C651">
        <v>2009</v>
      </c>
      <c r="D651">
        <v>502</v>
      </c>
      <c r="E651" s="321">
        <v>1</v>
      </c>
      <c r="F651" s="127">
        <v>4</v>
      </c>
      <c r="G651" s="127">
        <v>94</v>
      </c>
      <c r="H651">
        <v>0.32777666666666666</v>
      </c>
      <c r="I651">
        <v>2380.5591062637154</v>
      </c>
      <c r="J651">
        <f t="shared" si="67"/>
        <v>3.4869858156028367E-3</v>
      </c>
      <c r="K651">
        <v>2.0882000000000001</v>
      </c>
      <c r="W651">
        <v>2380.5591062637154</v>
      </c>
      <c r="X651">
        <v>3.4869858156028367E-3</v>
      </c>
      <c r="Z651">
        <v>2010</v>
      </c>
      <c r="AA651">
        <v>502</v>
      </c>
      <c r="AB651">
        <v>3</v>
      </c>
      <c r="AC651">
        <v>4</v>
      </c>
      <c r="AD651">
        <v>88</v>
      </c>
      <c r="AE651">
        <v>0.5968</v>
      </c>
      <c r="AF651">
        <f t="shared" si="69"/>
        <v>1493.4092907376246</v>
      </c>
      <c r="AG651">
        <f t="shared" si="71"/>
        <v>6.7818181818181814E-3</v>
      </c>
      <c r="AH651" s="35">
        <v>2.3946000000000001</v>
      </c>
      <c r="AI651">
        <v>22.22335254073846</v>
      </c>
      <c r="AJ651">
        <f t="shared" si="70"/>
        <v>1.4934092907376246</v>
      </c>
    </row>
    <row r="652" spans="3:36">
      <c r="C652">
        <v>2009</v>
      </c>
      <c r="D652">
        <v>502</v>
      </c>
      <c r="E652" s="321">
        <v>1</v>
      </c>
      <c r="F652" s="127">
        <v>5</v>
      </c>
      <c r="G652" s="127">
        <v>94</v>
      </c>
      <c r="H652">
        <v>0.4069233333333333</v>
      </c>
      <c r="I652">
        <v>2416.2686483767275</v>
      </c>
      <c r="J652">
        <f t="shared" si="67"/>
        <v>4.3289716312056737E-3</v>
      </c>
      <c r="K652">
        <v>2.1533000000000002</v>
      </c>
      <c r="W652">
        <v>2416.2686483767275</v>
      </c>
      <c r="X652">
        <v>4.3289716312056737E-3</v>
      </c>
      <c r="Z652">
        <v>2010</v>
      </c>
      <c r="AA652">
        <v>502</v>
      </c>
      <c r="AB652">
        <v>3</v>
      </c>
      <c r="AC652">
        <v>5</v>
      </c>
      <c r="AD652">
        <v>88</v>
      </c>
      <c r="AE652">
        <v>0.61754500000000001</v>
      </c>
      <c r="AF652">
        <f t="shared" si="69"/>
        <v>1734.1553270935383</v>
      </c>
      <c r="AG652">
        <f t="shared" si="71"/>
        <v>7.0175568181818186E-3</v>
      </c>
      <c r="AH652" s="35">
        <v>2.3235000000000001</v>
      </c>
      <c r="AI652">
        <v>25.805882843653841</v>
      </c>
      <c r="AJ652">
        <f t="shared" si="70"/>
        <v>1.7341553270935384</v>
      </c>
    </row>
    <row r="653" spans="3:36">
      <c r="C653">
        <v>2009</v>
      </c>
      <c r="D653">
        <v>502</v>
      </c>
      <c r="E653" s="321">
        <v>1</v>
      </c>
      <c r="F653" s="127">
        <v>6</v>
      </c>
      <c r="G653" s="127">
        <v>94</v>
      </c>
      <c r="H653">
        <v>0.49045666666666671</v>
      </c>
      <c r="I653">
        <v>3113.3810139742277</v>
      </c>
      <c r="J653">
        <f t="shared" si="67"/>
        <v>5.2176241134751777E-3</v>
      </c>
      <c r="K653">
        <v>2.2052999999999998</v>
      </c>
      <c r="W653">
        <v>3113.3810139742277</v>
      </c>
      <c r="X653">
        <v>5.2176241134751777E-3</v>
      </c>
      <c r="Z653">
        <v>2010</v>
      </c>
      <c r="AA653">
        <v>502</v>
      </c>
      <c r="AB653">
        <v>3</v>
      </c>
      <c r="AC653">
        <v>6</v>
      </c>
      <c r="AD653">
        <v>88</v>
      </c>
      <c r="AE653">
        <v>0.64997499999999997</v>
      </c>
      <c r="AF653">
        <f t="shared" si="69"/>
        <v>1811.6546811885416</v>
      </c>
      <c r="AG653">
        <f t="shared" si="71"/>
        <v>7.3860795454545455E-3</v>
      </c>
      <c r="AH653" s="35">
        <v>2.4527000000000001</v>
      </c>
      <c r="AI653">
        <v>26.959147041496156</v>
      </c>
      <c r="AJ653">
        <f t="shared" si="70"/>
        <v>1.8116546811885417</v>
      </c>
    </row>
    <row r="654" spans="3:36">
      <c r="C654">
        <v>2009</v>
      </c>
      <c r="D654">
        <v>502</v>
      </c>
      <c r="E654" s="321">
        <v>1</v>
      </c>
      <c r="F654" s="127">
        <v>7</v>
      </c>
      <c r="G654" s="127">
        <v>94</v>
      </c>
      <c r="H654">
        <v>0.49359000000000003</v>
      </c>
      <c r="I654">
        <v>4195.5353988772522</v>
      </c>
      <c r="J654">
        <f t="shared" si="67"/>
        <v>5.2509574468085109E-3</v>
      </c>
      <c r="K654">
        <v>2.3382999999999998</v>
      </c>
      <c r="W654">
        <v>4195.5353988772522</v>
      </c>
      <c r="X654">
        <v>5.2509574468085109E-3</v>
      </c>
      <c r="Z654">
        <v>2010</v>
      </c>
      <c r="AA654">
        <v>502</v>
      </c>
      <c r="AB654">
        <v>3</v>
      </c>
      <c r="AC654">
        <v>7</v>
      </c>
      <c r="AD654">
        <v>88</v>
      </c>
      <c r="AE654">
        <v>0.73050499999999996</v>
      </c>
      <c r="AF654">
        <f t="shared" si="69"/>
        <v>2245.4693639062889</v>
      </c>
      <c r="AG654">
        <f t="shared" si="71"/>
        <v>8.3011931818181822E-3</v>
      </c>
      <c r="AH654" s="35">
        <v>2.4815999999999998</v>
      </c>
      <c r="AI654">
        <v>33.414722677176918</v>
      </c>
      <c r="AJ654">
        <f t="shared" si="70"/>
        <v>2.245469363906289</v>
      </c>
    </row>
    <row r="655" spans="3:36">
      <c r="C655">
        <v>2009</v>
      </c>
      <c r="D655">
        <v>502</v>
      </c>
      <c r="E655" s="321">
        <v>2</v>
      </c>
      <c r="F655" s="127">
        <v>1</v>
      </c>
      <c r="G655" s="127">
        <v>94</v>
      </c>
      <c r="H655">
        <v>0.25803666666666669</v>
      </c>
      <c r="I655">
        <v>1607.3698900776242</v>
      </c>
      <c r="J655">
        <f t="shared" si="67"/>
        <v>2.7450709219858159E-3</v>
      </c>
      <c r="K655">
        <v>2.3283</v>
      </c>
      <c r="W655">
        <v>1607.3698900776242</v>
      </c>
      <c r="X655">
        <v>2.7450709219858159E-3</v>
      </c>
      <c r="Z655">
        <v>2010</v>
      </c>
      <c r="AA655">
        <v>502</v>
      </c>
      <c r="AB655">
        <v>3</v>
      </c>
      <c r="AC655">
        <v>8</v>
      </c>
      <c r="AD655" t="s">
        <v>17</v>
      </c>
      <c r="AE655" t="s">
        <v>17</v>
      </c>
      <c r="AF655">
        <f t="shared" si="69"/>
        <v>1905.2479872177232</v>
      </c>
      <c r="AG655" t="s">
        <v>17</v>
      </c>
      <c r="AH655" s="35">
        <v>2.4689999999999999</v>
      </c>
      <c r="AI655">
        <v>28.351904571692309</v>
      </c>
      <c r="AJ655">
        <f t="shared" si="70"/>
        <v>1.9052479872177233</v>
      </c>
    </row>
    <row r="656" spans="3:36">
      <c r="C656">
        <v>2009</v>
      </c>
      <c r="D656">
        <v>502</v>
      </c>
      <c r="E656" s="321">
        <v>2</v>
      </c>
      <c r="F656" s="127">
        <v>2</v>
      </c>
      <c r="G656" s="127">
        <v>94</v>
      </c>
      <c r="H656">
        <v>0.28775666666666666</v>
      </c>
      <c r="I656">
        <v>1546.8189273642552</v>
      </c>
      <c r="J656">
        <f t="shared" si="67"/>
        <v>3.0612411347517728E-3</v>
      </c>
      <c r="K656">
        <v>2.1676000000000002</v>
      </c>
      <c r="W656">
        <v>1546.8189273642552</v>
      </c>
      <c r="X656">
        <v>3.0612411347517728E-3</v>
      </c>
      <c r="Z656">
        <v>2010</v>
      </c>
      <c r="AA656">
        <v>502</v>
      </c>
      <c r="AB656">
        <v>3</v>
      </c>
      <c r="AC656">
        <v>9</v>
      </c>
      <c r="AD656" t="s">
        <v>17</v>
      </c>
      <c r="AE656" t="s">
        <v>17</v>
      </c>
      <c r="AF656">
        <f t="shared" si="69"/>
        <v>1704.5840559259941</v>
      </c>
      <c r="AG656" t="s">
        <v>17</v>
      </c>
      <c r="AH656" s="35">
        <v>2.4590000000000001</v>
      </c>
      <c r="AI656">
        <v>25.365834165565385</v>
      </c>
      <c r="AJ656">
        <f t="shared" si="70"/>
        <v>1.7045840559259942</v>
      </c>
    </row>
    <row r="657" spans="3:36">
      <c r="C657">
        <v>2009</v>
      </c>
      <c r="D657">
        <v>502</v>
      </c>
      <c r="E657" s="321">
        <v>2</v>
      </c>
      <c r="F657" s="127">
        <v>3</v>
      </c>
      <c r="G657" s="127">
        <v>94</v>
      </c>
      <c r="H657">
        <v>0.35537333333333332</v>
      </c>
      <c r="I657">
        <v>2340.1917977881362</v>
      </c>
      <c r="J657">
        <f t="shared" si="67"/>
        <v>3.7805673758865245E-3</v>
      </c>
      <c r="K657">
        <v>1.9601999999999999</v>
      </c>
      <c r="W657">
        <v>2340.1917977881362</v>
      </c>
      <c r="X657">
        <v>3.7805673758865245E-3</v>
      </c>
      <c r="Z657">
        <v>2010</v>
      </c>
      <c r="AA657">
        <v>502</v>
      </c>
      <c r="AB657">
        <v>3</v>
      </c>
      <c r="AC657">
        <v>10</v>
      </c>
      <c r="AD657" t="s">
        <v>17</v>
      </c>
      <c r="AE657" t="s">
        <v>17</v>
      </c>
      <c r="AF657">
        <f t="shared" si="69"/>
        <v>1626.4268137570709</v>
      </c>
      <c r="AG657" t="s">
        <v>17</v>
      </c>
      <c r="AH657" s="35">
        <v>2.3822999999999999</v>
      </c>
      <c r="AI657">
        <v>24.20277996662308</v>
      </c>
      <c r="AJ657">
        <f t="shared" si="70"/>
        <v>1.626426813757071</v>
      </c>
    </row>
    <row r="658" spans="3:36">
      <c r="C658">
        <v>2009</v>
      </c>
      <c r="D658">
        <v>502</v>
      </c>
      <c r="E658" s="321">
        <v>2</v>
      </c>
      <c r="F658" s="127">
        <v>4</v>
      </c>
      <c r="G658" s="127">
        <v>94</v>
      </c>
      <c r="H658">
        <v>0.30737333333333333</v>
      </c>
      <c r="I658">
        <v>2052.9628720965156</v>
      </c>
      <c r="J658">
        <f t="shared" si="67"/>
        <v>3.2699290780141845E-3</v>
      </c>
      <c r="K658">
        <v>2.093</v>
      </c>
      <c r="W658">
        <v>2052.9628720965156</v>
      </c>
      <c r="X658">
        <v>3.2699290780141845E-3</v>
      </c>
      <c r="Z658">
        <v>2010</v>
      </c>
      <c r="AA658">
        <v>502</v>
      </c>
      <c r="AB658">
        <v>3</v>
      </c>
      <c r="AC658">
        <v>11</v>
      </c>
      <c r="AD658" t="s">
        <v>17</v>
      </c>
      <c r="AE658" t="s">
        <v>17</v>
      </c>
      <c r="AF658">
        <f t="shared" si="69"/>
        <v>1653.7291218201601</v>
      </c>
      <c r="AG658" t="s">
        <v>17</v>
      </c>
      <c r="AH658" s="35">
        <v>2.3209</v>
      </c>
      <c r="AI658">
        <v>24.609064312800001</v>
      </c>
      <c r="AJ658">
        <f t="shared" si="70"/>
        <v>1.6537291218201602</v>
      </c>
    </row>
    <row r="659" spans="3:36">
      <c r="C659">
        <v>2009</v>
      </c>
      <c r="D659">
        <v>502</v>
      </c>
      <c r="E659" s="321">
        <v>2</v>
      </c>
      <c r="F659" s="127">
        <v>5</v>
      </c>
      <c r="G659" s="127">
        <v>94</v>
      </c>
      <c r="H659">
        <v>0.48631000000000002</v>
      </c>
      <c r="I659">
        <v>2944.1488361342999</v>
      </c>
      <c r="J659">
        <f t="shared" si="67"/>
        <v>5.173510638297873E-3</v>
      </c>
      <c r="K659">
        <v>2.153</v>
      </c>
      <c r="W659">
        <v>2944.1488361342999</v>
      </c>
      <c r="X659">
        <v>5.173510638297873E-3</v>
      </c>
      <c r="Z659">
        <v>2010</v>
      </c>
      <c r="AA659">
        <v>502</v>
      </c>
      <c r="AB659">
        <v>3</v>
      </c>
      <c r="AC659">
        <v>12</v>
      </c>
      <c r="AD659" t="s">
        <v>17</v>
      </c>
      <c r="AE659" t="s">
        <v>17</v>
      </c>
      <c r="AF659">
        <f t="shared" si="69"/>
        <v>1703.0014628628189</v>
      </c>
      <c r="AG659" t="s">
        <v>17</v>
      </c>
      <c r="AH659" s="35">
        <v>2.3292000000000002</v>
      </c>
      <c r="AI659">
        <v>25.342283673553847</v>
      </c>
      <c r="AJ659">
        <f t="shared" si="70"/>
        <v>1.7030014628628189</v>
      </c>
    </row>
    <row r="660" spans="3:36">
      <c r="C660">
        <v>2009</v>
      </c>
      <c r="D660">
        <v>502</v>
      </c>
      <c r="E660" s="321">
        <v>2</v>
      </c>
      <c r="F660" s="127">
        <v>6</v>
      </c>
      <c r="G660" s="127">
        <v>94</v>
      </c>
      <c r="H660">
        <v>0.53350333333333333</v>
      </c>
      <c r="I660">
        <v>4209.5086979649532</v>
      </c>
      <c r="J660">
        <f t="shared" si="67"/>
        <v>5.6755673758865244E-3</v>
      </c>
      <c r="K660">
        <v>2.2330000000000001</v>
      </c>
      <c r="W660">
        <v>4209.5086979649532</v>
      </c>
      <c r="X660">
        <v>5.6755673758865244E-3</v>
      </c>
      <c r="Z660">
        <v>2010</v>
      </c>
      <c r="AA660">
        <v>502</v>
      </c>
      <c r="AB660">
        <v>3</v>
      </c>
      <c r="AC660">
        <v>13</v>
      </c>
      <c r="AD660" t="s">
        <v>17</v>
      </c>
      <c r="AE660" t="s">
        <v>17</v>
      </c>
      <c r="AF660">
        <f t="shared" si="69"/>
        <v>2139.2950359722954</v>
      </c>
      <c r="AG660" t="s">
        <v>17</v>
      </c>
      <c r="AH660" s="35">
        <v>2.5202</v>
      </c>
      <c r="AI660">
        <v>31.834747559111534</v>
      </c>
      <c r="AJ660">
        <f t="shared" si="70"/>
        <v>2.1392950359722955</v>
      </c>
    </row>
    <row r="661" spans="3:36">
      <c r="C661">
        <v>2009</v>
      </c>
      <c r="D661">
        <v>502</v>
      </c>
      <c r="E661" s="321">
        <v>2</v>
      </c>
      <c r="F661" s="127">
        <v>7</v>
      </c>
      <c r="G661" s="127">
        <v>94</v>
      </c>
      <c r="H661">
        <v>0.62263666666666662</v>
      </c>
      <c r="I661">
        <v>5234.2172977296514</v>
      </c>
      <c r="J661">
        <f t="shared" si="67"/>
        <v>6.6237943262411345E-3</v>
      </c>
      <c r="K661">
        <v>1.9278999999999999</v>
      </c>
      <c r="W661">
        <v>5234.2172977296514</v>
      </c>
      <c r="X661">
        <v>6.6237943262411345E-3</v>
      </c>
      <c r="Z661">
        <v>2010</v>
      </c>
      <c r="AA661">
        <v>502</v>
      </c>
      <c r="AB661">
        <v>3</v>
      </c>
      <c r="AC661">
        <v>14</v>
      </c>
      <c r="AD661" t="s">
        <v>17</v>
      </c>
      <c r="AE661" t="s">
        <v>17</v>
      </c>
      <c r="AF661">
        <f t="shared" si="69"/>
        <v>1806.5675229429048</v>
      </c>
      <c r="AG661" t="s">
        <v>17</v>
      </c>
      <c r="AH661" s="35">
        <v>2.5303</v>
      </c>
      <c r="AI661">
        <v>26.883445281888459</v>
      </c>
      <c r="AJ661">
        <f t="shared" si="70"/>
        <v>1.8065675229429048</v>
      </c>
    </row>
    <row r="662" spans="3:36">
      <c r="C662">
        <v>2009</v>
      </c>
      <c r="D662">
        <v>502</v>
      </c>
      <c r="E662" s="321">
        <v>3</v>
      </c>
      <c r="F662" s="127">
        <v>1</v>
      </c>
      <c r="G662" s="127">
        <v>94</v>
      </c>
      <c r="H662">
        <v>0.27650333333333332</v>
      </c>
      <c r="I662">
        <v>1770.3917127674622</v>
      </c>
      <c r="J662">
        <f t="shared" si="67"/>
        <v>2.9415248226950354E-3</v>
      </c>
      <c r="K662">
        <v>1.9601</v>
      </c>
      <c r="W662">
        <v>1770.3917127674622</v>
      </c>
      <c r="X662">
        <v>2.9415248226950354E-3</v>
      </c>
      <c r="Z662">
        <v>2010</v>
      </c>
      <c r="AA662">
        <v>502</v>
      </c>
      <c r="AB662">
        <v>4</v>
      </c>
      <c r="AC662">
        <v>1</v>
      </c>
      <c r="AD662">
        <v>88</v>
      </c>
      <c r="AE662">
        <v>0.40029000000000003</v>
      </c>
      <c r="AF662">
        <f t="shared" si="69"/>
        <v>946.11562369631997</v>
      </c>
      <c r="AG662">
        <f t="shared" ref="AG662:AG668" si="72">AE662/AD662</f>
        <v>4.5487500000000007E-3</v>
      </c>
      <c r="AH662" s="35">
        <v>2.4521000000000002</v>
      </c>
      <c r="AI662">
        <v>14.079101543099998</v>
      </c>
      <c r="AJ662">
        <f t="shared" si="70"/>
        <v>0.94611562369631996</v>
      </c>
    </row>
    <row r="663" spans="3:36">
      <c r="C663">
        <v>2009</v>
      </c>
      <c r="D663">
        <v>502</v>
      </c>
      <c r="E663" s="321">
        <v>3</v>
      </c>
      <c r="F663" s="127">
        <v>2</v>
      </c>
      <c r="G663" s="127">
        <v>94</v>
      </c>
      <c r="H663">
        <v>0.28314</v>
      </c>
      <c r="I663">
        <v>1789.0227782177294</v>
      </c>
      <c r="J663">
        <f t="shared" si="67"/>
        <v>3.0121276595744683E-3</v>
      </c>
      <c r="K663">
        <v>1.8244</v>
      </c>
      <c r="W663">
        <v>1789.0227782177294</v>
      </c>
      <c r="X663">
        <v>3.0121276595744683E-3</v>
      </c>
      <c r="Z663">
        <v>2010</v>
      </c>
      <c r="AA663">
        <v>502</v>
      </c>
      <c r="AB663">
        <v>4</v>
      </c>
      <c r="AC663">
        <v>2</v>
      </c>
      <c r="AD663">
        <v>88</v>
      </c>
      <c r="AE663">
        <v>0.379855</v>
      </c>
      <c r="AF663">
        <f t="shared" si="69"/>
        <v>1004.5262842876801</v>
      </c>
      <c r="AG663">
        <f t="shared" si="72"/>
        <v>4.3165340909090905E-3</v>
      </c>
      <c r="AH663" s="35">
        <v>2.2239</v>
      </c>
      <c r="AI663">
        <v>14.948307801899999</v>
      </c>
      <c r="AJ663">
        <f t="shared" si="70"/>
        <v>1.0045262842876801</v>
      </c>
    </row>
    <row r="664" spans="3:36">
      <c r="C664">
        <v>2009</v>
      </c>
      <c r="D664">
        <v>502</v>
      </c>
      <c r="E664" s="321">
        <v>3</v>
      </c>
      <c r="F664" s="127">
        <v>3</v>
      </c>
      <c r="G664" s="127">
        <v>94</v>
      </c>
      <c r="H664">
        <v>0.38484666666666661</v>
      </c>
      <c r="I664">
        <v>2194.2484517610428</v>
      </c>
      <c r="J664">
        <f t="shared" si="67"/>
        <v>4.0941134751773045E-3</v>
      </c>
      <c r="K664">
        <v>1.9847999999999999</v>
      </c>
      <c r="W664">
        <v>2194.2484517610428</v>
      </c>
      <c r="X664">
        <v>4.0941134751773045E-3</v>
      </c>
      <c r="Z664">
        <v>2010</v>
      </c>
      <c r="AA664">
        <v>502</v>
      </c>
      <c r="AB664">
        <v>4</v>
      </c>
      <c r="AC664">
        <v>3</v>
      </c>
      <c r="AD664">
        <v>88</v>
      </c>
      <c r="AE664">
        <v>0.4088</v>
      </c>
      <c r="AF664">
        <f t="shared" si="69"/>
        <v>1237.9027112276679</v>
      </c>
      <c r="AG664">
        <f t="shared" si="72"/>
        <v>4.6454545454545455E-3</v>
      </c>
      <c r="AH664" s="35">
        <v>2.3506999999999998</v>
      </c>
      <c r="AI664">
        <v>18.421171298030767</v>
      </c>
      <c r="AJ664">
        <f t="shared" si="70"/>
        <v>1.2379027112276679</v>
      </c>
    </row>
    <row r="665" spans="3:36">
      <c r="C665">
        <v>2009</v>
      </c>
      <c r="D665">
        <v>502</v>
      </c>
      <c r="E665" s="321">
        <v>3</v>
      </c>
      <c r="F665" s="127">
        <v>4</v>
      </c>
      <c r="G665" s="127">
        <v>94</v>
      </c>
      <c r="H665">
        <v>0.4372233333333333</v>
      </c>
      <c r="I665">
        <v>2871.177163120753</v>
      </c>
      <c r="J665">
        <f t="shared" si="67"/>
        <v>4.651312056737588E-3</v>
      </c>
      <c r="K665">
        <v>1.8995</v>
      </c>
      <c r="W665">
        <v>2871.177163120753</v>
      </c>
      <c r="X665">
        <v>4.651312056737588E-3</v>
      </c>
      <c r="Z665">
        <v>2010</v>
      </c>
      <c r="AA665">
        <v>502</v>
      </c>
      <c r="AB665">
        <v>4</v>
      </c>
      <c r="AC665">
        <v>4</v>
      </c>
      <c r="AD665">
        <v>88</v>
      </c>
      <c r="AE665">
        <v>0.60541</v>
      </c>
      <c r="AF665">
        <f t="shared" si="69"/>
        <v>1505.0615766576927</v>
      </c>
      <c r="AG665">
        <f t="shared" si="72"/>
        <v>6.8796590909090908E-3</v>
      </c>
      <c r="AH665" s="35">
        <v>2.4018000000000002</v>
      </c>
      <c r="AI665">
        <v>22.396749652644235</v>
      </c>
      <c r="AJ665">
        <f t="shared" si="70"/>
        <v>1.5050615766576927</v>
      </c>
    </row>
    <row r="666" spans="3:36">
      <c r="C666">
        <v>2009</v>
      </c>
      <c r="D666">
        <v>502</v>
      </c>
      <c r="E666" s="321">
        <v>3</v>
      </c>
      <c r="F666" s="127">
        <v>5</v>
      </c>
      <c r="G666" s="127">
        <v>94</v>
      </c>
      <c r="H666">
        <v>0.54065666666666667</v>
      </c>
      <c r="I666">
        <v>3509.2911547924077</v>
      </c>
      <c r="J666">
        <f t="shared" si="67"/>
        <v>5.7516666666666671E-3</v>
      </c>
      <c r="K666">
        <v>2.0154999999999998</v>
      </c>
      <c r="W666">
        <v>3509.2911547924077</v>
      </c>
      <c r="X666">
        <v>5.7516666666666671E-3</v>
      </c>
      <c r="Z666">
        <v>2010</v>
      </c>
      <c r="AA666">
        <v>502</v>
      </c>
      <c r="AB666">
        <v>4</v>
      </c>
      <c r="AC666">
        <v>5</v>
      </c>
      <c r="AD666">
        <v>88</v>
      </c>
      <c r="AE666">
        <v>0.60311999999999999</v>
      </c>
      <c r="AF666">
        <f t="shared" si="69"/>
        <v>1643.556388285883</v>
      </c>
      <c r="AG666">
        <f t="shared" si="72"/>
        <v>6.8536363636363638E-3</v>
      </c>
      <c r="AH666" s="35">
        <v>1.9459</v>
      </c>
      <c r="AI666">
        <v>24.457684349492304</v>
      </c>
      <c r="AJ666">
        <f t="shared" si="70"/>
        <v>1.643556388285883</v>
      </c>
    </row>
    <row r="667" spans="3:36">
      <c r="C667">
        <v>2009</v>
      </c>
      <c r="D667">
        <v>502</v>
      </c>
      <c r="E667" s="321">
        <v>3</v>
      </c>
      <c r="F667" s="127">
        <v>6</v>
      </c>
      <c r="G667" s="127">
        <v>94</v>
      </c>
      <c r="H667">
        <v>0.5579966666666667</v>
      </c>
      <c r="I667">
        <v>4181.5620997895503</v>
      </c>
      <c r="J667">
        <f t="shared" si="67"/>
        <v>5.9361347517730501E-3</v>
      </c>
      <c r="K667">
        <v>2.2906</v>
      </c>
      <c r="W667">
        <v>4181.5620997895503</v>
      </c>
      <c r="X667">
        <v>5.9361347517730501E-3</v>
      </c>
      <c r="Z667">
        <v>2010</v>
      </c>
      <c r="AA667">
        <v>502</v>
      </c>
      <c r="AB667">
        <v>4</v>
      </c>
      <c r="AC667">
        <v>6</v>
      </c>
      <c r="AD667">
        <v>88</v>
      </c>
      <c r="AE667">
        <v>0.72387500000000005</v>
      </c>
      <c r="AF667">
        <f t="shared" si="69"/>
        <v>2088.2289701920986</v>
      </c>
      <c r="AG667">
        <f t="shared" si="72"/>
        <v>8.2258522727272736E-3</v>
      </c>
      <c r="AH667" s="35">
        <v>2.1614</v>
      </c>
      <c r="AI667">
        <v>31.074835865953844</v>
      </c>
      <c r="AJ667">
        <f t="shared" si="70"/>
        <v>2.0882289701920986</v>
      </c>
    </row>
    <row r="668" spans="3:36">
      <c r="C668">
        <v>2009</v>
      </c>
      <c r="D668">
        <v>502</v>
      </c>
      <c r="E668" s="321">
        <v>3</v>
      </c>
      <c r="F668" s="127">
        <v>7</v>
      </c>
      <c r="G668" s="127">
        <v>94</v>
      </c>
      <c r="H668">
        <v>0.59568666666666659</v>
      </c>
      <c r="I668">
        <v>5406.5546531446244</v>
      </c>
      <c r="J668">
        <f t="shared" si="67"/>
        <v>6.3370921985815591E-3</v>
      </c>
      <c r="K668">
        <v>2.2378999999999998</v>
      </c>
      <c r="W668">
        <v>5406.5546531446244</v>
      </c>
      <c r="X668">
        <v>6.3370921985815591E-3</v>
      </c>
      <c r="Z668">
        <v>2010</v>
      </c>
      <c r="AA668">
        <v>502</v>
      </c>
      <c r="AB668">
        <v>4</v>
      </c>
      <c r="AC668">
        <v>7</v>
      </c>
      <c r="AD668">
        <v>88</v>
      </c>
      <c r="AE668">
        <v>0.75976500000000002</v>
      </c>
      <c r="AF668">
        <f t="shared" si="69"/>
        <v>2070.3446066403694</v>
      </c>
      <c r="AG668">
        <f t="shared" si="72"/>
        <v>8.6336931818181816E-3</v>
      </c>
      <c r="AH668" s="35">
        <v>2.6646000000000001</v>
      </c>
      <c r="AI668">
        <v>30.808699503576921</v>
      </c>
      <c r="AJ668">
        <f t="shared" si="70"/>
        <v>2.0703446066403695</v>
      </c>
    </row>
    <row r="669" spans="3:36">
      <c r="C669">
        <v>2009</v>
      </c>
      <c r="D669">
        <v>502</v>
      </c>
      <c r="E669" s="321">
        <v>4</v>
      </c>
      <c r="F669" s="127">
        <v>1</v>
      </c>
      <c r="G669" s="127">
        <v>94</v>
      </c>
      <c r="H669">
        <v>0.30001000000000005</v>
      </c>
      <c r="I669">
        <v>1433.4799458751295</v>
      </c>
      <c r="J669">
        <f t="shared" si="67"/>
        <v>3.1915957446808515E-3</v>
      </c>
      <c r="K669">
        <v>2.2524000000000002</v>
      </c>
      <c r="W669">
        <v>1433.4799458751295</v>
      </c>
      <c r="X669">
        <v>3.1915957446808515E-3</v>
      </c>
      <c r="Z669">
        <v>2010</v>
      </c>
      <c r="AA669">
        <v>502</v>
      </c>
      <c r="AB669">
        <v>4</v>
      </c>
      <c r="AC669">
        <v>8</v>
      </c>
      <c r="AD669" t="s">
        <v>17</v>
      </c>
      <c r="AE669" t="s">
        <v>17</v>
      </c>
      <c r="AF669">
        <f t="shared" si="69"/>
        <v>1624.4510029454218</v>
      </c>
      <c r="AG669" t="s">
        <v>17</v>
      </c>
      <c r="AH669" s="35">
        <v>2.3860999999999999</v>
      </c>
      <c r="AI669">
        <v>24.173378020021158</v>
      </c>
      <c r="AJ669">
        <f t="shared" si="70"/>
        <v>1.6244510029454218</v>
      </c>
    </row>
    <row r="670" spans="3:36">
      <c r="C670">
        <v>2009</v>
      </c>
      <c r="D670">
        <v>502</v>
      </c>
      <c r="E670" s="321">
        <v>4</v>
      </c>
      <c r="F670" s="127">
        <v>2</v>
      </c>
      <c r="G670" s="127">
        <v>94</v>
      </c>
      <c r="H670">
        <v>0.27925333333333335</v>
      </c>
      <c r="I670">
        <v>1484.7153758633642</v>
      </c>
      <c r="J670">
        <f t="shared" si="67"/>
        <v>2.970780141843972E-3</v>
      </c>
      <c r="K670">
        <v>2.1339999999999999</v>
      </c>
      <c r="W670">
        <v>1484.7153758633642</v>
      </c>
      <c r="X670">
        <v>2.970780141843972E-3</v>
      </c>
      <c r="Z670">
        <v>2010</v>
      </c>
      <c r="AA670">
        <v>502</v>
      </c>
      <c r="AB670">
        <v>4</v>
      </c>
      <c r="AC670">
        <v>9</v>
      </c>
      <c r="AD670" t="s">
        <v>17</v>
      </c>
      <c r="AE670" t="s">
        <v>17</v>
      </c>
      <c r="AF670">
        <f t="shared" si="69"/>
        <v>1604.9381967297973</v>
      </c>
      <c r="AG670" t="s">
        <v>17</v>
      </c>
      <c r="AH670" s="35">
        <v>2.4538000000000002</v>
      </c>
      <c r="AI670">
        <v>23.883008879907695</v>
      </c>
      <c r="AJ670">
        <f t="shared" si="70"/>
        <v>1.6049381967297973</v>
      </c>
    </row>
    <row r="671" spans="3:36">
      <c r="C671">
        <v>2009</v>
      </c>
      <c r="D671">
        <v>502</v>
      </c>
      <c r="E671" s="321">
        <v>4</v>
      </c>
      <c r="F671" s="127">
        <v>3</v>
      </c>
      <c r="G671" s="127">
        <v>94</v>
      </c>
      <c r="H671">
        <v>0.29633000000000004</v>
      </c>
      <c r="I671">
        <v>2015.7007411959814</v>
      </c>
      <c r="J671">
        <f t="shared" si="67"/>
        <v>3.1524468085106388E-3</v>
      </c>
      <c r="K671">
        <v>2.1760999999999999</v>
      </c>
      <c r="W671">
        <v>2015.7007411959814</v>
      </c>
      <c r="X671">
        <v>3.1524468085106388E-3</v>
      </c>
      <c r="Z671">
        <v>2010</v>
      </c>
      <c r="AA671">
        <v>502</v>
      </c>
      <c r="AB671">
        <v>4</v>
      </c>
      <c r="AC671">
        <v>10</v>
      </c>
      <c r="AD671" t="s">
        <v>17</v>
      </c>
      <c r="AE671" t="s">
        <v>17</v>
      </c>
      <c r="AF671">
        <f t="shared" si="69"/>
        <v>1882.2641845562589</v>
      </c>
      <c r="AG671" t="s">
        <v>17</v>
      </c>
      <c r="AH671" s="35">
        <v>2.3382000000000001</v>
      </c>
      <c r="AI671">
        <v>28.00988369875385</v>
      </c>
      <c r="AJ671">
        <f t="shared" si="70"/>
        <v>1.8822641845562589</v>
      </c>
    </row>
    <row r="672" spans="3:36">
      <c r="C672">
        <v>2009</v>
      </c>
      <c r="D672">
        <v>502</v>
      </c>
      <c r="E672" s="321">
        <v>4</v>
      </c>
      <c r="F672" s="127">
        <v>4</v>
      </c>
      <c r="G672" s="127">
        <v>94</v>
      </c>
      <c r="H672">
        <v>0.41722666666666663</v>
      </c>
      <c r="I672">
        <v>2840.1253873703081</v>
      </c>
      <c r="J672">
        <f t="shared" si="67"/>
        <v>4.438581560283688E-3</v>
      </c>
      <c r="K672">
        <v>2.0903</v>
      </c>
      <c r="W672">
        <v>2840.1253873703081</v>
      </c>
      <c r="X672">
        <v>4.438581560283688E-3</v>
      </c>
      <c r="Z672">
        <v>2010</v>
      </c>
      <c r="AA672">
        <v>502</v>
      </c>
      <c r="AB672">
        <v>4</v>
      </c>
      <c r="AC672">
        <v>11</v>
      </c>
      <c r="AD672" t="s">
        <v>17</v>
      </c>
      <c r="AE672" t="s">
        <v>17</v>
      </c>
      <c r="AF672">
        <f t="shared" si="69"/>
        <v>1540.205868038234</v>
      </c>
      <c r="AG672" t="s">
        <v>17</v>
      </c>
      <c r="AH672" s="35">
        <v>2.4413999999999998</v>
      </c>
      <c r="AI672">
        <v>22.919730179140387</v>
      </c>
      <c r="AJ672">
        <f t="shared" si="70"/>
        <v>1.540205868038234</v>
      </c>
    </row>
    <row r="673" spans="3:36">
      <c r="C673">
        <v>2009</v>
      </c>
      <c r="D673">
        <v>502</v>
      </c>
      <c r="E673" s="321">
        <v>4</v>
      </c>
      <c r="F673" s="127">
        <v>5</v>
      </c>
      <c r="G673" s="127">
        <v>94</v>
      </c>
      <c r="H673">
        <v>0.53524000000000005</v>
      </c>
      <c r="I673">
        <v>2840.1253873703081</v>
      </c>
      <c r="J673">
        <f t="shared" si="67"/>
        <v>5.6940425531914899E-3</v>
      </c>
      <c r="K673">
        <v>2.1772999999999998</v>
      </c>
      <c r="W673">
        <v>2840.1253873703081</v>
      </c>
      <c r="X673">
        <v>5.6940425531914899E-3</v>
      </c>
      <c r="Z673">
        <v>2010</v>
      </c>
      <c r="AA673">
        <v>502</v>
      </c>
      <c r="AB673">
        <v>4</v>
      </c>
      <c r="AC673">
        <v>12</v>
      </c>
      <c r="AD673" t="s">
        <v>17</v>
      </c>
      <c r="AE673" t="s">
        <v>17</v>
      </c>
      <c r="AF673">
        <f t="shared" si="69"/>
        <v>1654.2906361283081</v>
      </c>
      <c r="AG673" t="s">
        <v>17</v>
      </c>
      <c r="AH673" s="35">
        <v>2.4388000000000001</v>
      </c>
      <c r="AI673">
        <v>24.617420180480774</v>
      </c>
      <c r="AJ673">
        <f t="shared" si="70"/>
        <v>1.6542906361283081</v>
      </c>
    </row>
    <row r="674" spans="3:36">
      <c r="C674">
        <v>2009</v>
      </c>
      <c r="D674">
        <v>502</v>
      </c>
      <c r="E674" s="321">
        <v>4</v>
      </c>
      <c r="F674" s="127">
        <v>6</v>
      </c>
      <c r="G674" s="127">
        <v>94</v>
      </c>
      <c r="H674">
        <v>0.61336333333333337</v>
      </c>
      <c r="I674">
        <v>3909.8590619731526</v>
      </c>
      <c r="J674">
        <f t="shared" si="67"/>
        <v>6.5251418439716312E-3</v>
      </c>
      <c r="K674">
        <v>2.2911999999999999</v>
      </c>
      <c r="W674">
        <v>3909.8590619731526</v>
      </c>
      <c r="X674">
        <v>6.5251418439716312E-3</v>
      </c>
      <c r="Z674">
        <v>2010</v>
      </c>
      <c r="AA674">
        <v>502</v>
      </c>
      <c r="AB674">
        <v>4</v>
      </c>
      <c r="AC674">
        <v>13</v>
      </c>
      <c r="AD674" t="s">
        <v>17</v>
      </c>
      <c r="AE674" t="s">
        <v>17</v>
      </c>
      <c r="AF674">
        <f t="shared" si="69"/>
        <v>2314.174526379692</v>
      </c>
      <c r="AG674" t="s">
        <v>17</v>
      </c>
      <c r="AH674" s="35">
        <v>2.3904000000000001</v>
      </c>
      <c r="AI674">
        <v>34.437120928269223</v>
      </c>
      <c r="AJ674">
        <f t="shared" si="70"/>
        <v>2.3141745263796918</v>
      </c>
    </row>
    <row r="675" spans="3:36">
      <c r="C675">
        <v>2009</v>
      </c>
      <c r="D675">
        <v>502</v>
      </c>
      <c r="E675" s="321">
        <v>4</v>
      </c>
      <c r="F675" s="127">
        <v>7</v>
      </c>
      <c r="G675" s="127">
        <v>94</v>
      </c>
      <c r="H675">
        <v>0.5963533333333334</v>
      </c>
      <c r="I675">
        <v>4819.6760914612069</v>
      </c>
      <c r="J675">
        <f t="shared" si="67"/>
        <v>6.3441843971631211E-3</v>
      </c>
      <c r="K675">
        <v>2.1675</v>
      </c>
      <c r="W675">
        <v>4819.6760914612069</v>
      </c>
      <c r="X675">
        <v>6.3441843971631211E-3</v>
      </c>
      <c r="Z675">
        <v>2010</v>
      </c>
      <c r="AA675">
        <v>502</v>
      </c>
      <c r="AB675">
        <v>4</v>
      </c>
      <c r="AC675">
        <v>14</v>
      </c>
      <c r="AD675" t="s">
        <v>17</v>
      </c>
      <c r="AE675" t="s">
        <v>17</v>
      </c>
      <c r="AF675">
        <f t="shared" si="69"/>
        <v>1519.4508292826586</v>
      </c>
      <c r="AG675" t="s">
        <v>17</v>
      </c>
      <c r="AH675" s="35">
        <v>2.2562000000000002</v>
      </c>
      <c r="AI675">
        <v>22.610875435753844</v>
      </c>
      <c r="AJ675">
        <f t="shared" si="70"/>
        <v>1.5194508292826585</v>
      </c>
    </row>
    <row r="676" spans="3:36">
      <c r="C676">
        <v>2009</v>
      </c>
      <c r="D676">
        <v>502</v>
      </c>
      <c r="E676" s="321">
        <v>1</v>
      </c>
      <c r="F676" s="127">
        <v>1</v>
      </c>
      <c r="G676" s="127">
        <v>97</v>
      </c>
      <c r="H676">
        <v>0.24516333333333332</v>
      </c>
      <c r="I676">
        <v>1506.4516188886762</v>
      </c>
      <c r="J676">
        <f t="shared" si="67"/>
        <v>2.5274570446735395E-3</v>
      </c>
      <c r="K676">
        <v>1.9814000000000001</v>
      </c>
      <c r="W676">
        <v>1506.4516188886762</v>
      </c>
      <c r="X676">
        <v>2.5274570446735395E-3</v>
      </c>
    </row>
    <row r="677" spans="3:36">
      <c r="C677">
        <v>2009</v>
      </c>
      <c r="D677">
        <v>502</v>
      </c>
      <c r="E677" s="321">
        <v>1</v>
      </c>
      <c r="F677" s="127">
        <v>2</v>
      </c>
      <c r="G677" s="127">
        <v>97</v>
      </c>
      <c r="H677">
        <v>0.20894666666666664</v>
      </c>
      <c r="I677">
        <v>1407.0859364872506</v>
      </c>
      <c r="J677">
        <f t="shared" si="67"/>
        <v>2.1540893470790375E-3</v>
      </c>
      <c r="K677">
        <v>1.9080999999999999</v>
      </c>
      <c r="W677">
        <v>1407.0859364872506</v>
      </c>
      <c r="X677">
        <v>2.1540893470790375E-3</v>
      </c>
    </row>
    <row r="678" spans="3:36">
      <c r="C678">
        <v>2009</v>
      </c>
      <c r="D678">
        <v>502</v>
      </c>
      <c r="E678" s="321">
        <v>1</v>
      </c>
      <c r="F678" s="127">
        <v>3</v>
      </c>
      <c r="G678" s="127">
        <v>97</v>
      </c>
      <c r="H678">
        <v>0.33904000000000001</v>
      </c>
      <c r="I678">
        <v>1428.8221795125628</v>
      </c>
      <c r="J678">
        <f t="shared" si="67"/>
        <v>3.495257731958763E-3</v>
      </c>
      <c r="K678">
        <v>1.9875</v>
      </c>
      <c r="W678">
        <v>1428.8221795125628</v>
      </c>
      <c r="X678">
        <v>3.495257731958763E-3</v>
      </c>
    </row>
    <row r="679" spans="3:36">
      <c r="C679">
        <v>2009</v>
      </c>
      <c r="D679">
        <v>502</v>
      </c>
      <c r="E679" s="321">
        <v>1</v>
      </c>
      <c r="F679" s="127">
        <v>4</v>
      </c>
      <c r="G679" s="127">
        <v>97</v>
      </c>
      <c r="H679">
        <v>0.31536999999999998</v>
      </c>
      <c r="I679">
        <v>2380.5591062637154</v>
      </c>
      <c r="J679">
        <f t="shared" si="67"/>
        <v>3.2512371134020617E-3</v>
      </c>
      <c r="K679">
        <v>2.1248</v>
      </c>
      <c r="W679">
        <v>2380.5591062637154</v>
      </c>
      <c r="X679">
        <v>3.2512371134020617E-3</v>
      </c>
    </row>
    <row r="680" spans="3:36">
      <c r="C680">
        <v>2009</v>
      </c>
      <c r="D680">
        <v>502</v>
      </c>
      <c r="E680" s="321">
        <v>1</v>
      </c>
      <c r="F680" s="127">
        <v>5</v>
      </c>
      <c r="G680" s="127">
        <v>97</v>
      </c>
      <c r="H680">
        <v>0.40264000000000005</v>
      </c>
      <c r="I680">
        <v>2416.2686483767275</v>
      </c>
      <c r="J680">
        <f t="shared" si="67"/>
        <v>4.1509278350515466E-3</v>
      </c>
      <c r="K680">
        <v>2.3026</v>
      </c>
      <c r="W680">
        <v>2416.2686483767275</v>
      </c>
      <c r="X680">
        <v>4.1509278350515466E-3</v>
      </c>
    </row>
    <row r="681" spans="3:36">
      <c r="C681">
        <v>2009</v>
      </c>
      <c r="D681">
        <v>502</v>
      </c>
      <c r="E681" s="321">
        <v>1</v>
      </c>
      <c r="F681" s="127">
        <v>6</v>
      </c>
      <c r="G681" s="127">
        <v>97</v>
      </c>
      <c r="H681">
        <v>0.46665333333333336</v>
      </c>
      <c r="I681">
        <v>3113.3810139742277</v>
      </c>
      <c r="J681">
        <f t="shared" si="67"/>
        <v>4.8108591065292097E-3</v>
      </c>
      <c r="K681">
        <v>2.3347000000000002</v>
      </c>
      <c r="W681">
        <v>3113.3810139742277</v>
      </c>
      <c r="X681">
        <v>4.8108591065292097E-3</v>
      </c>
    </row>
    <row r="682" spans="3:36">
      <c r="C682">
        <v>2009</v>
      </c>
      <c r="D682">
        <v>502</v>
      </c>
      <c r="E682" s="321">
        <v>1</v>
      </c>
      <c r="F682" s="127">
        <v>7</v>
      </c>
      <c r="G682" s="127">
        <v>97</v>
      </c>
      <c r="H682">
        <v>0.49364666666666662</v>
      </c>
      <c r="I682">
        <v>4195.5353988772522</v>
      </c>
      <c r="J682">
        <f t="shared" si="67"/>
        <v>5.0891408934707902E-3</v>
      </c>
      <c r="K682">
        <v>2.3921000000000001</v>
      </c>
      <c r="W682">
        <v>4195.5353988772522</v>
      </c>
      <c r="X682">
        <v>5.0891408934707902E-3</v>
      </c>
    </row>
    <row r="683" spans="3:36">
      <c r="C683">
        <v>2009</v>
      </c>
      <c r="D683">
        <v>502</v>
      </c>
      <c r="E683" s="321">
        <v>2</v>
      </c>
      <c r="F683" s="127">
        <v>1</v>
      </c>
      <c r="G683" s="127">
        <v>97</v>
      </c>
      <c r="H683">
        <v>0.26042333333333328</v>
      </c>
      <c r="I683">
        <v>1607.3698900776242</v>
      </c>
      <c r="J683">
        <f t="shared" si="67"/>
        <v>2.6847766323024051E-3</v>
      </c>
      <c r="K683">
        <v>2.403</v>
      </c>
      <c r="W683">
        <v>1607.3698900776242</v>
      </c>
      <c r="X683">
        <v>2.6847766323024051E-3</v>
      </c>
    </row>
    <row r="684" spans="3:36">
      <c r="C684">
        <v>2009</v>
      </c>
      <c r="D684">
        <v>502</v>
      </c>
      <c r="E684" s="321">
        <v>2</v>
      </c>
      <c r="F684" s="127">
        <v>2</v>
      </c>
      <c r="G684" s="127">
        <v>97</v>
      </c>
      <c r="H684">
        <v>0.28341333333333329</v>
      </c>
      <c r="I684">
        <v>1546.8189273642552</v>
      </c>
      <c r="J684">
        <f t="shared" si="67"/>
        <v>2.9217869415807556E-3</v>
      </c>
      <c r="K684">
        <v>2.2553000000000001</v>
      </c>
      <c r="W684">
        <v>1546.8189273642552</v>
      </c>
      <c r="X684">
        <v>2.9217869415807556E-3</v>
      </c>
    </row>
    <row r="685" spans="3:36">
      <c r="C685">
        <v>2009</v>
      </c>
      <c r="D685">
        <v>502</v>
      </c>
      <c r="E685" s="321">
        <v>2</v>
      </c>
      <c r="F685" s="127">
        <v>3</v>
      </c>
      <c r="G685" s="127">
        <v>97</v>
      </c>
      <c r="H685">
        <v>0.36176000000000003</v>
      </c>
      <c r="I685">
        <v>2340.1917977881362</v>
      </c>
      <c r="J685">
        <f t="shared" si="67"/>
        <v>3.7294845360824743E-3</v>
      </c>
      <c r="K685">
        <v>2.2157</v>
      </c>
      <c r="W685">
        <v>2340.1917977881362</v>
      </c>
      <c r="X685">
        <v>3.7294845360824743E-3</v>
      </c>
    </row>
    <row r="686" spans="3:36">
      <c r="C686">
        <v>2009</v>
      </c>
      <c r="D686">
        <v>502</v>
      </c>
      <c r="E686" s="321">
        <v>2</v>
      </c>
      <c r="F686" s="127">
        <v>4</v>
      </c>
      <c r="G686" s="127">
        <v>97</v>
      </c>
      <c r="H686">
        <v>0.3024</v>
      </c>
      <c r="I686">
        <v>2052.9628720965156</v>
      </c>
      <c r="J686">
        <f t="shared" si="67"/>
        <v>3.1175257731958761E-3</v>
      </c>
      <c r="K686">
        <v>2.3268</v>
      </c>
      <c r="W686">
        <v>2052.9628720965156</v>
      </c>
      <c r="X686">
        <v>3.1175257731958761E-3</v>
      </c>
    </row>
    <row r="687" spans="3:36">
      <c r="C687">
        <v>2009</v>
      </c>
      <c r="D687">
        <v>502</v>
      </c>
      <c r="E687" s="321">
        <v>2</v>
      </c>
      <c r="F687" s="127">
        <v>5</v>
      </c>
      <c r="G687" s="127">
        <v>97</v>
      </c>
      <c r="H687">
        <v>0.50187333333333339</v>
      </c>
      <c r="I687">
        <v>2944.1488361342999</v>
      </c>
      <c r="J687">
        <f t="shared" si="67"/>
        <v>5.1739518900343652E-3</v>
      </c>
      <c r="K687">
        <v>2.1606999999999998</v>
      </c>
      <c r="W687">
        <v>2944.1488361342999</v>
      </c>
      <c r="X687">
        <v>5.1739518900343652E-3</v>
      </c>
    </row>
    <row r="688" spans="3:36">
      <c r="C688">
        <v>2009</v>
      </c>
      <c r="D688">
        <v>502</v>
      </c>
      <c r="E688" s="321">
        <v>2</v>
      </c>
      <c r="F688" s="127">
        <v>6</v>
      </c>
      <c r="G688" s="127">
        <v>97</v>
      </c>
      <c r="H688">
        <v>0.56006</v>
      </c>
      <c r="I688">
        <v>4209.5086979649532</v>
      </c>
      <c r="J688">
        <f t="shared" si="67"/>
        <v>5.7738144329896905E-3</v>
      </c>
      <c r="K688">
        <v>2.3711000000000002</v>
      </c>
      <c r="W688">
        <v>4209.5086979649532</v>
      </c>
      <c r="X688">
        <v>5.7738144329896905E-3</v>
      </c>
    </row>
    <row r="689" spans="3:24">
      <c r="C689">
        <v>2009</v>
      </c>
      <c r="D689">
        <v>502</v>
      </c>
      <c r="E689" s="321">
        <v>2</v>
      </c>
      <c r="F689" s="127">
        <v>7</v>
      </c>
      <c r="G689" s="127">
        <v>97</v>
      </c>
      <c r="H689">
        <v>0.66148333333333342</v>
      </c>
      <c r="I689">
        <v>5234.2172977296514</v>
      </c>
      <c r="J689">
        <f t="shared" si="67"/>
        <v>6.8194158075601382E-3</v>
      </c>
      <c r="K689">
        <v>2.1116999999999999</v>
      </c>
      <c r="W689">
        <v>5234.2172977296514</v>
      </c>
      <c r="X689">
        <v>6.8194158075601382E-3</v>
      </c>
    </row>
    <row r="690" spans="3:24">
      <c r="C690">
        <v>2009</v>
      </c>
      <c r="D690">
        <v>502</v>
      </c>
      <c r="E690" s="321">
        <v>3</v>
      </c>
      <c r="F690" s="127">
        <v>1</v>
      </c>
      <c r="G690" s="127">
        <v>97</v>
      </c>
      <c r="H690">
        <v>0.26854666666666666</v>
      </c>
      <c r="I690">
        <v>1770.3917127674622</v>
      </c>
      <c r="J690">
        <f t="shared" si="67"/>
        <v>2.7685223367697595E-3</v>
      </c>
      <c r="K690">
        <v>1.9313</v>
      </c>
      <c r="W690">
        <v>1770.3917127674622</v>
      </c>
      <c r="X690">
        <v>2.7685223367697595E-3</v>
      </c>
    </row>
    <row r="691" spans="3:24">
      <c r="C691">
        <v>2009</v>
      </c>
      <c r="D691">
        <v>502</v>
      </c>
      <c r="E691" s="321">
        <v>3</v>
      </c>
      <c r="F691" s="127">
        <v>2</v>
      </c>
      <c r="G691" s="127">
        <v>97</v>
      </c>
      <c r="H691">
        <v>0.27840999999999999</v>
      </c>
      <c r="I691">
        <v>1789.0227782177294</v>
      </c>
      <c r="J691">
        <f t="shared" si="67"/>
        <v>2.8702061855670103E-3</v>
      </c>
      <c r="K691">
        <v>1.9527000000000001</v>
      </c>
      <c r="W691">
        <v>1789.0227782177294</v>
      </c>
      <c r="X691">
        <v>2.8702061855670103E-3</v>
      </c>
    </row>
    <row r="692" spans="3:24">
      <c r="C692">
        <v>2009</v>
      </c>
      <c r="D692">
        <v>502</v>
      </c>
      <c r="E692" s="321">
        <v>3</v>
      </c>
      <c r="F692" s="127">
        <v>3</v>
      </c>
      <c r="G692" s="127">
        <v>97</v>
      </c>
      <c r="H692">
        <v>0.37960666666666665</v>
      </c>
      <c r="I692">
        <v>2194.2484517610428</v>
      </c>
      <c r="J692">
        <f t="shared" ref="J692:J755" si="73">H692/G692</f>
        <v>3.9134707903780066E-3</v>
      </c>
      <c r="K692">
        <v>2.0552000000000001</v>
      </c>
      <c r="W692">
        <v>2194.2484517610428</v>
      </c>
      <c r="X692">
        <v>3.9134707903780066E-3</v>
      </c>
    </row>
    <row r="693" spans="3:24">
      <c r="C693">
        <v>2009</v>
      </c>
      <c r="D693">
        <v>502</v>
      </c>
      <c r="E693" s="321">
        <v>3</v>
      </c>
      <c r="F693" s="127">
        <v>4</v>
      </c>
      <c r="G693" s="127">
        <v>97</v>
      </c>
      <c r="H693">
        <v>0.42903666666666668</v>
      </c>
      <c r="I693">
        <v>2871.177163120753</v>
      </c>
      <c r="J693">
        <f t="shared" si="73"/>
        <v>4.4230584192439864E-3</v>
      </c>
      <c r="K693">
        <v>1.9116</v>
      </c>
      <c r="W693">
        <v>2871.177163120753</v>
      </c>
      <c r="X693">
        <v>4.4230584192439864E-3</v>
      </c>
    </row>
    <row r="694" spans="3:24">
      <c r="C694">
        <v>2009</v>
      </c>
      <c r="D694">
        <v>502</v>
      </c>
      <c r="E694" s="321">
        <v>3</v>
      </c>
      <c r="F694" s="127">
        <v>5</v>
      </c>
      <c r="G694" s="127">
        <v>97</v>
      </c>
      <c r="H694">
        <v>0.54042666666666672</v>
      </c>
      <c r="I694">
        <v>3509.2911547924077</v>
      </c>
      <c r="J694">
        <f t="shared" si="73"/>
        <v>5.5714089347079047E-3</v>
      </c>
      <c r="K694">
        <v>2.1084000000000001</v>
      </c>
      <c r="W694">
        <v>3509.2911547924077</v>
      </c>
      <c r="X694">
        <v>5.5714089347079047E-3</v>
      </c>
    </row>
    <row r="695" spans="3:24">
      <c r="C695">
        <v>2009</v>
      </c>
      <c r="D695">
        <v>502</v>
      </c>
      <c r="E695" s="321">
        <v>3</v>
      </c>
      <c r="F695" s="127">
        <v>6</v>
      </c>
      <c r="G695" s="127">
        <v>97</v>
      </c>
      <c r="H695">
        <v>0.55220333333333338</v>
      </c>
      <c r="I695">
        <v>4181.5620997895503</v>
      </c>
      <c r="J695">
        <f t="shared" si="73"/>
        <v>5.6928178694158078E-3</v>
      </c>
      <c r="K695">
        <v>2.1913</v>
      </c>
      <c r="W695">
        <v>4181.5620997895503</v>
      </c>
      <c r="X695">
        <v>5.6928178694158078E-3</v>
      </c>
    </row>
    <row r="696" spans="3:24">
      <c r="C696">
        <v>2009</v>
      </c>
      <c r="D696">
        <v>502</v>
      </c>
      <c r="E696" s="321">
        <v>3</v>
      </c>
      <c r="F696" s="127">
        <v>7</v>
      </c>
      <c r="G696" s="127">
        <v>97</v>
      </c>
      <c r="H696">
        <v>0.62375999999999998</v>
      </c>
      <c r="I696">
        <v>5406.5546531446244</v>
      </c>
      <c r="J696">
        <f t="shared" si="73"/>
        <v>6.4305154639175254E-3</v>
      </c>
      <c r="K696">
        <v>2.2599999999999998</v>
      </c>
      <c r="W696">
        <v>5406.5546531446244</v>
      </c>
      <c r="X696">
        <v>6.4305154639175254E-3</v>
      </c>
    </row>
    <row r="697" spans="3:24">
      <c r="C697">
        <v>2009</v>
      </c>
      <c r="D697">
        <v>502</v>
      </c>
      <c r="E697" s="321">
        <v>4</v>
      </c>
      <c r="F697" s="127">
        <v>1</v>
      </c>
      <c r="G697" s="127">
        <v>97</v>
      </c>
      <c r="H697">
        <v>0.29320999999999997</v>
      </c>
      <c r="I697">
        <v>1433.4799458751295</v>
      </c>
      <c r="J697">
        <f t="shared" si="73"/>
        <v>3.0227835051546388E-3</v>
      </c>
      <c r="K697">
        <v>2.1880999999999999</v>
      </c>
      <c r="W697">
        <v>1433.4799458751295</v>
      </c>
      <c r="X697">
        <v>3.0227835051546388E-3</v>
      </c>
    </row>
    <row r="698" spans="3:24">
      <c r="C698">
        <v>2009</v>
      </c>
      <c r="D698">
        <v>502</v>
      </c>
      <c r="E698" s="321">
        <v>4</v>
      </c>
      <c r="F698" s="127">
        <v>2</v>
      </c>
      <c r="G698" s="127">
        <v>97</v>
      </c>
      <c r="H698">
        <v>0.27569333333333335</v>
      </c>
      <c r="I698">
        <v>1484.7153758633642</v>
      </c>
      <c r="J698">
        <f t="shared" si="73"/>
        <v>2.8421993127147769E-3</v>
      </c>
      <c r="K698">
        <v>2.0804999999999998</v>
      </c>
      <c r="W698">
        <v>1484.7153758633642</v>
      </c>
      <c r="X698">
        <v>2.8421993127147769E-3</v>
      </c>
    </row>
    <row r="699" spans="3:24">
      <c r="C699">
        <v>2009</v>
      </c>
      <c r="D699">
        <v>502</v>
      </c>
      <c r="E699" s="321">
        <v>4</v>
      </c>
      <c r="F699" s="127">
        <v>3</v>
      </c>
      <c r="G699" s="127">
        <v>97</v>
      </c>
      <c r="H699">
        <v>0.28900666666666669</v>
      </c>
      <c r="I699">
        <v>2015.7007411959814</v>
      </c>
      <c r="J699">
        <f t="shared" si="73"/>
        <v>2.9794501718213061E-3</v>
      </c>
      <c r="K699">
        <v>2.1473</v>
      </c>
      <c r="W699">
        <v>2015.7007411959814</v>
      </c>
      <c r="X699">
        <v>2.9794501718213061E-3</v>
      </c>
    </row>
    <row r="700" spans="3:24">
      <c r="C700">
        <v>2009</v>
      </c>
      <c r="D700">
        <v>502</v>
      </c>
      <c r="E700" s="321">
        <v>4</v>
      </c>
      <c r="F700" s="127">
        <v>4</v>
      </c>
      <c r="G700" s="127">
        <v>97</v>
      </c>
      <c r="H700">
        <v>0.43075999999999998</v>
      </c>
      <c r="I700">
        <v>2840.1253873703081</v>
      </c>
      <c r="J700">
        <f t="shared" si="73"/>
        <v>4.4408247422680408E-3</v>
      </c>
      <c r="K700">
        <v>2.0093000000000001</v>
      </c>
      <c r="W700">
        <v>2840.1253873703081</v>
      </c>
      <c r="X700">
        <v>4.4408247422680408E-3</v>
      </c>
    </row>
    <row r="701" spans="3:24">
      <c r="C701">
        <v>2009</v>
      </c>
      <c r="D701">
        <v>502</v>
      </c>
      <c r="E701" s="321">
        <v>4</v>
      </c>
      <c r="F701" s="127">
        <v>5</v>
      </c>
      <c r="G701" s="127">
        <v>97</v>
      </c>
      <c r="H701">
        <v>0.56595999999999991</v>
      </c>
      <c r="I701">
        <v>2840.1253873703081</v>
      </c>
      <c r="J701">
        <f t="shared" si="73"/>
        <v>5.834639175257731E-3</v>
      </c>
      <c r="K701">
        <v>2.1526000000000001</v>
      </c>
      <c r="W701">
        <v>2840.1253873703081</v>
      </c>
      <c r="X701">
        <v>5.834639175257731E-3</v>
      </c>
    </row>
    <row r="702" spans="3:24">
      <c r="C702">
        <v>2009</v>
      </c>
      <c r="D702">
        <v>502</v>
      </c>
      <c r="E702" s="321">
        <v>4</v>
      </c>
      <c r="F702" s="127">
        <v>6</v>
      </c>
      <c r="G702" s="127">
        <v>97</v>
      </c>
      <c r="H702">
        <v>0.63839666666666661</v>
      </c>
      <c r="I702">
        <v>3909.8590619731526</v>
      </c>
      <c r="J702">
        <f t="shared" si="73"/>
        <v>6.5814089347079035E-3</v>
      </c>
      <c r="K702">
        <v>2.2888000000000002</v>
      </c>
      <c r="W702">
        <v>3909.8590619731526</v>
      </c>
      <c r="X702">
        <v>6.5814089347079035E-3</v>
      </c>
    </row>
    <row r="703" spans="3:24">
      <c r="C703">
        <v>2009</v>
      </c>
      <c r="D703">
        <v>502</v>
      </c>
      <c r="E703" s="321">
        <v>4</v>
      </c>
      <c r="F703" s="127">
        <v>7</v>
      </c>
      <c r="G703" s="127">
        <v>97</v>
      </c>
      <c r="H703">
        <v>0.60609666666666662</v>
      </c>
      <c r="I703">
        <v>4819.6760914612069</v>
      </c>
      <c r="J703">
        <f t="shared" si="73"/>
        <v>6.2484192439862538E-3</v>
      </c>
      <c r="K703">
        <v>2.056</v>
      </c>
      <c r="W703">
        <v>4819.6760914612069</v>
      </c>
      <c r="X703">
        <v>6.2484192439862538E-3</v>
      </c>
    </row>
    <row r="704" spans="3:24">
      <c r="C704">
        <v>2009</v>
      </c>
      <c r="D704">
        <v>502</v>
      </c>
      <c r="E704" s="321">
        <v>1</v>
      </c>
      <c r="F704" s="127">
        <v>1</v>
      </c>
      <c r="G704" s="127">
        <v>102</v>
      </c>
      <c r="H704">
        <v>0.27936</v>
      </c>
      <c r="I704">
        <v>1506.4516188886762</v>
      </c>
      <c r="J704">
        <f t="shared" si="73"/>
        <v>2.7388235294117645E-3</v>
      </c>
      <c r="W704">
        <v>1506.4516188886762</v>
      </c>
      <c r="X704">
        <v>2.7388235294117645E-3</v>
      </c>
    </row>
    <row r="705" spans="3:24">
      <c r="C705">
        <v>2009</v>
      </c>
      <c r="D705">
        <v>502</v>
      </c>
      <c r="E705" s="321">
        <v>1</v>
      </c>
      <c r="F705" s="127">
        <v>2</v>
      </c>
      <c r="G705" s="127">
        <v>102</v>
      </c>
      <c r="H705">
        <v>0.23750000000000002</v>
      </c>
      <c r="I705">
        <v>1407.0859364872506</v>
      </c>
      <c r="J705">
        <f t="shared" si="73"/>
        <v>2.3284313725490196E-3</v>
      </c>
      <c r="W705">
        <v>1407.0859364872506</v>
      </c>
      <c r="X705">
        <v>2.3284313725490196E-3</v>
      </c>
    </row>
    <row r="706" spans="3:24">
      <c r="C706">
        <v>2009</v>
      </c>
      <c r="D706">
        <v>502</v>
      </c>
      <c r="E706" s="321">
        <v>1</v>
      </c>
      <c r="F706" s="127">
        <v>3</v>
      </c>
      <c r="G706" s="127">
        <v>102</v>
      </c>
      <c r="H706">
        <v>0.3808766666666667</v>
      </c>
      <c r="I706">
        <v>1428.8221795125628</v>
      </c>
      <c r="J706">
        <f t="shared" si="73"/>
        <v>3.7340849673202616E-3</v>
      </c>
      <c r="W706">
        <v>1428.8221795125628</v>
      </c>
      <c r="X706">
        <v>3.7340849673202616E-3</v>
      </c>
    </row>
    <row r="707" spans="3:24">
      <c r="C707">
        <v>2009</v>
      </c>
      <c r="D707">
        <v>502</v>
      </c>
      <c r="E707" s="321">
        <v>1</v>
      </c>
      <c r="F707" s="127">
        <v>4</v>
      </c>
      <c r="G707" s="127">
        <v>102</v>
      </c>
      <c r="H707">
        <v>0.35829666666666665</v>
      </c>
      <c r="I707">
        <v>2380.5591062637154</v>
      </c>
      <c r="J707">
        <f t="shared" si="73"/>
        <v>3.5127124183006535E-3</v>
      </c>
      <c r="W707">
        <v>2380.5591062637154</v>
      </c>
      <c r="X707">
        <v>3.5127124183006535E-3</v>
      </c>
    </row>
    <row r="708" spans="3:24">
      <c r="C708">
        <v>2009</v>
      </c>
      <c r="D708">
        <v>502</v>
      </c>
      <c r="E708" s="321">
        <v>1</v>
      </c>
      <c r="F708" s="127">
        <v>5</v>
      </c>
      <c r="G708" s="127">
        <v>102</v>
      </c>
      <c r="H708">
        <v>0.45581333333333335</v>
      </c>
      <c r="I708">
        <v>2416.2686483767275</v>
      </c>
      <c r="J708">
        <f t="shared" si="73"/>
        <v>4.4687581699346408E-3</v>
      </c>
      <c r="W708">
        <v>2416.2686483767275</v>
      </c>
      <c r="X708">
        <v>4.4687581699346408E-3</v>
      </c>
    </row>
    <row r="709" spans="3:24">
      <c r="C709">
        <v>2009</v>
      </c>
      <c r="D709">
        <v>502</v>
      </c>
      <c r="E709" s="321">
        <v>1</v>
      </c>
      <c r="F709" s="127">
        <v>6</v>
      </c>
      <c r="G709" s="127">
        <v>102</v>
      </c>
      <c r="H709">
        <v>0.53195666666666674</v>
      </c>
      <c r="I709">
        <v>3113.3810139742277</v>
      </c>
      <c r="J709">
        <f t="shared" si="73"/>
        <v>5.2152614379084973E-3</v>
      </c>
      <c r="W709">
        <v>3113.3810139742277</v>
      </c>
      <c r="X709">
        <v>5.2152614379084973E-3</v>
      </c>
    </row>
    <row r="710" spans="3:24">
      <c r="C710">
        <v>2009</v>
      </c>
      <c r="D710">
        <v>502</v>
      </c>
      <c r="E710" s="321">
        <v>1</v>
      </c>
      <c r="F710" s="127">
        <v>7</v>
      </c>
      <c r="G710" s="127">
        <v>102</v>
      </c>
      <c r="H710">
        <v>0.57001666666666673</v>
      </c>
      <c r="I710">
        <v>4195.5353988772522</v>
      </c>
      <c r="J710">
        <f t="shared" si="73"/>
        <v>5.5883986928104579E-3</v>
      </c>
      <c r="W710">
        <v>4195.5353988772522</v>
      </c>
      <c r="X710">
        <v>5.5883986928104579E-3</v>
      </c>
    </row>
    <row r="711" spans="3:24">
      <c r="C711">
        <v>2009</v>
      </c>
      <c r="D711">
        <v>502</v>
      </c>
      <c r="E711" s="321">
        <v>2</v>
      </c>
      <c r="F711" s="127">
        <v>1</v>
      </c>
      <c r="G711" s="127">
        <v>102</v>
      </c>
      <c r="H711">
        <v>0.29194333333333333</v>
      </c>
      <c r="I711">
        <v>1607.3698900776242</v>
      </c>
      <c r="J711">
        <f t="shared" si="73"/>
        <v>2.8621895424836602E-3</v>
      </c>
      <c r="W711">
        <v>1607.3698900776242</v>
      </c>
      <c r="X711">
        <v>2.8621895424836602E-3</v>
      </c>
    </row>
    <row r="712" spans="3:24">
      <c r="C712">
        <v>2009</v>
      </c>
      <c r="D712">
        <v>502</v>
      </c>
      <c r="E712" s="321">
        <v>2</v>
      </c>
      <c r="F712" s="127">
        <v>2</v>
      </c>
      <c r="G712" s="127">
        <v>102</v>
      </c>
      <c r="H712">
        <v>0.32094333333333336</v>
      </c>
      <c r="I712">
        <v>1546.8189273642552</v>
      </c>
      <c r="J712">
        <f t="shared" si="73"/>
        <v>3.1465032679738564E-3</v>
      </c>
      <c r="W712">
        <v>1546.8189273642552</v>
      </c>
      <c r="X712">
        <v>3.1465032679738564E-3</v>
      </c>
    </row>
    <row r="713" spans="3:24">
      <c r="C713">
        <v>2009</v>
      </c>
      <c r="D713">
        <v>502</v>
      </c>
      <c r="E713" s="321">
        <v>2</v>
      </c>
      <c r="F713" s="127">
        <v>3</v>
      </c>
      <c r="G713" s="127">
        <v>102</v>
      </c>
      <c r="H713">
        <v>0.40887333333333337</v>
      </c>
      <c r="I713">
        <v>2340.1917977881362</v>
      </c>
      <c r="J713">
        <f t="shared" si="73"/>
        <v>4.0085620915032679E-3</v>
      </c>
      <c r="W713">
        <v>2340.1917977881362</v>
      </c>
      <c r="X713">
        <v>4.0085620915032679E-3</v>
      </c>
    </row>
    <row r="714" spans="3:24">
      <c r="C714">
        <v>2009</v>
      </c>
      <c r="D714">
        <v>502</v>
      </c>
      <c r="E714" s="321">
        <v>2</v>
      </c>
      <c r="F714" s="127">
        <v>4</v>
      </c>
      <c r="G714" s="127">
        <v>102</v>
      </c>
      <c r="H714">
        <v>0.33687666666666666</v>
      </c>
      <c r="I714">
        <v>2052.9628720965156</v>
      </c>
      <c r="J714">
        <f t="shared" si="73"/>
        <v>3.3027124183006534E-3</v>
      </c>
      <c r="W714">
        <v>2052.9628720965156</v>
      </c>
      <c r="X714">
        <v>3.3027124183006534E-3</v>
      </c>
    </row>
    <row r="715" spans="3:24">
      <c r="C715">
        <v>2009</v>
      </c>
      <c r="D715">
        <v>502</v>
      </c>
      <c r="E715" s="321">
        <v>2</v>
      </c>
      <c r="F715" s="127">
        <v>5</v>
      </c>
      <c r="G715" s="127">
        <v>102</v>
      </c>
      <c r="H715">
        <v>0.58394000000000001</v>
      </c>
      <c r="I715">
        <v>2944.1488361342999</v>
      </c>
      <c r="J715">
        <f t="shared" si="73"/>
        <v>5.7249019607843142E-3</v>
      </c>
      <c r="W715">
        <v>2944.1488361342999</v>
      </c>
      <c r="X715">
        <v>5.7249019607843142E-3</v>
      </c>
    </row>
    <row r="716" spans="3:24">
      <c r="C716">
        <v>2009</v>
      </c>
      <c r="D716">
        <v>502</v>
      </c>
      <c r="E716" s="321">
        <v>2</v>
      </c>
      <c r="F716" s="127">
        <v>6</v>
      </c>
      <c r="G716" s="127">
        <v>102</v>
      </c>
      <c r="H716">
        <v>0.63349</v>
      </c>
      <c r="I716">
        <v>4209.5086979649532</v>
      </c>
      <c r="J716">
        <f t="shared" si="73"/>
        <v>6.2106862745098038E-3</v>
      </c>
      <c r="W716">
        <v>4209.5086979649532</v>
      </c>
      <c r="X716">
        <v>6.2106862745098038E-3</v>
      </c>
    </row>
    <row r="717" spans="3:24">
      <c r="C717">
        <v>2009</v>
      </c>
      <c r="D717">
        <v>502</v>
      </c>
      <c r="E717" s="321">
        <v>2</v>
      </c>
      <c r="F717" s="127">
        <v>7</v>
      </c>
      <c r="G717" s="127">
        <v>102</v>
      </c>
      <c r="H717">
        <v>0.77048000000000005</v>
      </c>
      <c r="I717">
        <v>5234.2172977296514</v>
      </c>
      <c r="J717">
        <f t="shared" si="73"/>
        <v>7.5537254901960789E-3</v>
      </c>
      <c r="W717">
        <v>5234.2172977296514</v>
      </c>
      <c r="X717">
        <v>7.5537254901960789E-3</v>
      </c>
    </row>
    <row r="718" spans="3:24">
      <c r="C718">
        <v>2009</v>
      </c>
      <c r="D718">
        <v>502</v>
      </c>
      <c r="E718" s="321">
        <v>3</v>
      </c>
      <c r="F718" s="127">
        <v>1</v>
      </c>
      <c r="G718" s="127">
        <v>102</v>
      </c>
      <c r="H718">
        <v>0.30109000000000002</v>
      </c>
      <c r="I718">
        <v>1770.3917127674622</v>
      </c>
      <c r="J718">
        <f t="shared" si="73"/>
        <v>2.9518627450980397E-3</v>
      </c>
      <c r="W718">
        <v>1770.3917127674622</v>
      </c>
      <c r="X718">
        <v>2.9518627450980397E-3</v>
      </c>
    </row>
    <row r="719" spans="3:24">
      <c r="C719">
        <v>2009</v>
      </c>
      <c r="D719">
        <v>502</v>
      </c>
      <c r="E719" s="321">
        <v>3</v>
      </c>
      <c r="F719" s="127">
        <v>2</v>
      </c>
      <c r="G719" s="127">
        <v>102</v>
      </c>
      <c r="H719">
        <v>0.29843666666666668</v>
      </c>
      <c r="I719">
        <v>1789.0227782177294</v>
      </c>
      <c r="J719">
        <f t="shared" si="73"/>
        <v>2.9258496732026146E-3</v>
      </c>
      <c r="W719">
        <v>1789.0227782177294</v>
      </c>
      <c r="X719">
        <v>2.9258496732026146E-3</v>
      </c>
    </row>
    <row r="720" spans="3:24">
      <c r="C720">
        <v>2009</v>
      </c>
      <c r="D720">
        <v>502</v>
      </c>
      <c r="E720" s="321">
        <v>3</v>
      </c>
      <c r="F720" s="127">
        <v>3</v>
      </c>
      <c r="G720" s="127">
        <v>102</v>
      </c>
      <c r="H720">
        <v>0.42802333333333326</v>
      </c>
      <c r="I720">
        <v>2194.2484517610428</v>
      </c>
      <c r="J720">
        <f t="shared" si="73"/>
        <v>4.1963071895424831E-3</v>
      </c>
      <c r="W720">
        <v>2194.2484517610428</v>
      </c>
      <c r="X720">
        <v>4.1963071895424831E-3</v>
      </c>
    </row>
    <row r="721" spans="3:24">
      <c r="C721">
        <v>2009</v>
      </c>
      <c r="D721">
        <v>502</v>
      </c>
      <c r="E721" s="321">
        <v>3</v>
      </c>
      <c r="F721" s="127">
        <v>4</v>
      </c>
      <c r="G721" s="127">
        <v>102</v>
      </c>
      <c r="H721">
        <v>0.50137666666666669</v>
      </c>
      <c r="I721">
        <v>2871.177163120753</v>
      </c>
      <c r="J721">
        <f t="shared" si="73"/>
        <v>4.9154575163398691E-3</v>
      </c>
      <c r="W721">
        <v>2871.177163120753</v>
      </c>
      <c r="X721">
        <v>4.9154575163398691E-3</v>
      </c>
    </row>
    <row r="722" spans="3:24">
      <c r="C722">
        <v>2009</v>
      </c>
      <c r="D722">
        <v>502</v>
      </c>
      <c r="E722" s="321">
        <v>3</v>
      </c>
      <c r="F722" s="127">
        <v>5</v>
      </c>
      <c r="G722" s="127">
        <v>102</v>
      </c>
      <c r="H722">
        <v>0.60621333333333327</v>
      </c>
      <c r="I722">
        <v>3509.2911547924077</v>
      </c>
      <c r="J722">
        <f t="shared" si="73"/>
        <v>5.9432679738562087E-3</v>
      </c>
      <c r="W722">
        <v>3509.2911547924077</v>
      </c>
      <c r="X722">
        <v>5.9432679738562087E-3</v>
      </c>
    </row>
    <row r="723" spans="3:24">
      <c r="C723">
        <v>2009</v>
      </c>
      <c r="D723">
        <v>502</v>
      </c>
      <c r="E723" s="321">
        <v>3</v>
      </c>
      <c r="F723" s="127">
        <v>6</v>
      </c>
      <c r="G723" s="127">
        <v>102</v>
      </c>
      <c r="H723">
        <v>0.63002000000000002</v>
      </c>
      <c r="I723">
        <v>4181.5620997895503</v>
      </c>
      <c r="J723">
        <f t="shared" si="73"/>
        <v>6.1766666666666671E-3</v>
      </c>
      <c r="W723">
        <v>4181.5620997895503</v>
      </c>
      <c r="X723">
        <v>6.1766666666666671E-3</v>
      </c>
    </row>
    <row r="724" spans="3:24">
      <c r="C724">
        <v>2009</v>
      </c>
      <c r="D724">
        <v>502</v>
      </c>
      <c r="E724" s="321">
        <v>3</v>
      </c>
      <c r="F724" s="127">
        <v>7</v>
      </c>
      <c r="G724" s="127">
        <v>102</v>
      </c>
      <c r="H724">
        <v>0.70982999999999985</v>
      </c>
      <c r="I724">
        <v>5406.5546531446244</v>
      </c>
      <c r="J724">
        <f t="shared" si="73"/>
        <v>6.9591176470588222E-3</v>
      </c>
      <c r="W724">
        <v>5406.5546531446244</v>
      </c>
      <c r="X724">
        <v>6.9591176470588222E-3</v>
      </c>
    </row>
    <row r="725" spans="3:24">
      <c r="C725">
        <v>2009</v>
      </c>
      <c r="D725">
        <v>502</v>
      </c>
      <c r="E725" s="321">
        <v>4</v>
      </c>
      <c r="F725" s="127">
        <v>1</v>
      </c>
      <c r="G725" s="127">
        <v>102</v>
      </c>
      <c r="H725">
        <v>0.33982666666666667</v>
      </c>
      <c r="I725">
        <v>1433.4799458751295</v>
      </c>
      <c r="J725">
        <f t="shared" si="73"/>
        <v>3.3316339869281044E-3</v>
      </c>
      <c r="W725">
        <v>1433.4799458751295</v>
      </c>
      <c r="X725">
        <v>3.3316339869281044E-3</v>
      </c>
    </row>
    <row r="726" spans="3:24">
      <c r="C726">
        <v>2009</v>
      </c>
      <c r="D726">
        <v>502</v>
      </c>
      <c r="E726" s="321">
        <v>4</v>
      </c>
      <c r="F726" s="127">
        <v>2</v>
      </c>
      <c r="G726" s="127">
        <v>102</v>
      </c>
      <c r="H726">
        <v>0.31143666666666664</v>
      </c>
      <c r="I726">
        <v>1484.7153758633642</v>
      </c>
      <c r="J726">
        <f t="shared" si="73"/>
        <v>3.0533006535947709E-3</v>
      </c>
      <c r="W726">
        <v>1484.7153758633642</v>
      </c>
      <c r="X726">
        <v>3.0533006535947709E-3</v>
      </c>
    </row>
    <row r="727" spans="3:24">
      <c r="C727">
        <v>2009</v>
      </c>
      <c r="D727">
        <v>502</v>
      </c>
      <c r="E727" s="321">
        <v>4</v>
      </c>
      <c r="F727" s="127">
        <v>3</v>
      </c>
      <c r="G727" s="127">
        <v>102</v>
      </c>
      <c r="H727">
        <v>0.32490333333333332</v>
      </c>
      <c r="I727">
        <v>2015.7007411959814</v>
      </c>
      <c r="J727">
        <f t="shared" si="73"/>
        <v>3.1853267973856207E-3</v>
      </c>
      <c r="W727">
        <v>2015.7007411959814</v>
      </c>
      <c r="X727">
        <v>3.1853267973856207E-3</v>
      </c>
    </row>
    <row r="728" spans="3:24">
      <c r="C728">
        <v>2009</v>
      </c>
      <c r="D728">
        <v>502</v>
      </c>
      <c r="E728" s="321">
        <v>4</v>
      </c>
      <c r="F728" s="127">
        <v>4</v>
      </c>
      <c r="G728" s="127">
        <v>102</v>
      </c>
      <c r="H728">
        <v>0.48761333333333329</v>
      </c>
      <c r="I728">
        <v>2840.1253873703081</v>
      </c>
      <c r="J728">
        <f t="shared" si="73"/>
        <v>4.7805228758169933E-3</v>
      </c>
      <c r="W728">
        <v>2840.1253873703081</v>
      </c>
      <c r="X728">
        <v>4.7805228758169933E-3</v>
      </c>
    </row>
    <row r="729" spans="3:24">
      <c r="C729">
        <v>2009</v>
      </c>
      <c r="D729">
        <v>502</v>
      </c>
      <c r="E729" s="321">
        <v>4</v>
      </c>
      <c r="F729" s="127">
        <v>5</v>
      </c>
      <c r="G729" s="127">
        <v>102</v>
      </c>
      <c r="H729">
        <v>0.64891999999999994</v>
      </c>
      <c r="I729">
        <v>2840.1253873703081</v>
      </c>
      <c r="J729">
        <f t="shared" si="73"/>
        <v>6.3619607843137249E-3</v>
      </c>
      <c r="W729">
        <v>2840.1253873703081</v>
      </c>
      <c r="X729">
        <v>6.3619607843137249E-3</v>
      </c>
    </row>
    <row r="730" spans="3:24">
      <c r="C730">
        <v>2009</v>
      </c>
      <c r="D730">
        <v>502</v>
      </c>
      <c r="E730" s="321">
        <v>4</v>
      </c>
      <c r="F730" s="127">
        <v>6</v>
      </c>
      <c r="G730" s="127">
        <v>102</v>
      </c>
      <c r="H730">
        <v>0.72369666666666665</v>
      </c>
      <c r="I730">
        <v>3909.8590619731526</v>
      </c>
      <c r="J730">
        <f t="shared" si="73"/>
        <v>7.0950653594771236E-3</v>
      </c>
      <c r="W730">
        <v>3909.8590619731526</v>
      </c>
      <c r="X730">
        <v>7.0950653594771236E-3</v>
      </c>
    </row>
    <row r="731" spans="3:24">
      <c r="C731">
        <v>2009</v>
      </c>
      <c r="D731">
        <v>502</v>
      </c>
      <c r="E731" s="321">
        <v>4</v>
      </c>
      <c r="F731" s="127">
        <v>7</v>
      </c>
      <c r="G731" s="127">
        <v>102</v>
      </c>
      <c r="H731">
        <v>0.69732666666666665</v>
      </c>
      <c r="I731">
        <v>4819.6760914612069</v>
      </c>
      <c r="J731">
        <f t="shared" si="73"/>
        <v>6.8365359477124184E-3</v>
      </c>
      <c r="W731">
        <v>4819.6760914612069</v>
      </c>
      <c r="X731">
        <v>6.8365359477124184E-3</v>
      </c>
    </row>
    <row r="732" spans="3:24">
      <c r="C732">
        <v>2009</v>
      </c>
      <c r="D732">
        <v>502</v>
      </c>
      <c r="E732" s="321">
        <v>1</v>
      </c>
      <c r="F732" s="127">
        <v>1</v>
      </c>
      <c r="G732">
        <v>108</v>
      </c>
      <c r="H732">
        <v>0.28406999999999999</v>
      </c>
      <c r="I732">
        <v>1506.4516188886762</v>
      </c>
      <c r="J732">
        <f t="shared" si="73"/>
        <v>2.6302777777777778E-3</v>
      </c>
      <c r="W732">
        <v>1506.4516188886762</v>
      </c>
      <c r="X732">
        <v>2.6302777777777778E-3</v>
      </c>
    </row>
    <row r="733" spans="3:24">
      <c r="C733">
        <v>2009</v>
      </c>
      <c r="D733">
        <v>502</v>
      </c>
      <c r="E733" s="321">
        <v>1</v>
      </c>
      <c r="F733" s="127">
        <v>2</v>
      </c>
      <c r="G733">
        <v>108</v>
      </c>
      <c r="H733">
        <v>0.23278666666666667</v>
      </c>
      <c r="I733">
        <v>1407.0859364872506</v>
      </c>
      <c r="J733">
        <f t="shared" si="73"/>
        <v>2.1554320987654321E-3</v>
      </c>
      <c r="W733">
        <v>1407.0859364872506</v>
      </c>
      <c r="X733">
        <v>2.1554320987654321E-3</v>
      </c>
    </row>
    <row r="734" spans="3:24">
      <c r="C734">
        <v>2009</v>
      </c>
      <c r="D734">
        <v>502</v>
      </c>
      <c r="E734" s="321">
        <v>1</v>
      </c>
      <c r="F734" s="127">
        <v>3</v>
      </c>
      <c r="G734">
        <v>108</v>
      </c>
      <c r="H734">
        <v>0.3889333333333333</v>
      </c>
      <c r="I734">
        <v>1428.8221795125628</v>
      </c>
      <c r="J734">
        <f t="shared" si="73"/>
        <v>3.6012345679012343E-3</v>
      </c>
      <c r="W734">
        <v>1428.8221795125628</v>
      </c>
      <c r="X734">
        <v>3.6012345679012343E-3</v>
      </c>
    </row>
    <row r="735" spans="3:24">
      <c r="C735">
        <v>2009</v>
      </c>
      <c r="D735">
        <v>502</v>
      </c>
      <c r="E735" s="321">
        <v>1</v>
      </c>
      <c r="F735" s="127">
        <v>4</v>
      </c>
      <c r="G735">
        <v>108</v>
      </c>
      <c r="H735">
        <v>0.34089666666666668</v>
      </c>
      <c r="I735">
        <v>2380.5591062637154</v>
      </c>
      <c r="J735">
        <f t="shared" si="73"/>
        <v>3.1564506172839508E-3</v>
      </c>
      <c r="W735">
        <v>2380.5591062637154</v>
      </c>
      <c r="X735">
        <v>3.1564506172839508E-3</v>
      </c>
    </row>
    <row r="736" spans="3:24">
      <c r="C736">
        <v>2009</v>
      </c>
      <c r="D736">
        <v>502</v>
      </c>
      <c r="E736" s="321">
        <v>1</v>
      </c>
      <c r="F736" s="127">
        <v>5</v>
      </c>
      <c r="G736">
        <v>108</v>
      </c>
      <c r="H736">
        <v>0.43186999999999998</v>
      </c>
      <c r="I736">
        <v>2416.2686483767275</v>
      </c>
      <c r="J736">
        <f t="shared" si="73"/>
        <v>3.9987962962962963E-3</v>
      </c>
      <c r="W736">
        <v>2416.2686483767275</v>
      </c>
      <c r="X736">
        <v>3.9987962962962963E-3</v>
      </c>
    </row>
    <row r="737" spans="3:24">
      <c r="C737">
        <v>2009</v>
      </c>
      <c r="D737">
        <v>502</v>
      </c>
      <c r="E737" s="321">
        <v>1</v>
      </c>
      <c r="F737" s="127">
        <v>6</v>
      </c>
      <c r="G737">
        <v>108</v>
      </c>
      <c r="H737">
        <v>0.51697666666666664</v>
      </c>
      <c r="I737">
        <v>3113.3810139742277</v>
      </c>
      <c r="J737">
        <f t="shared" si="73"/>
        <v>4.786820987654321E-3</v>
      </c>
      <c r="W737">
        <v>3113.3810139742277</v>
      </c>
      <c r="X737">
        <v>4.786820987654321E-3</v>
      </c>
    </row>
    <row r="738" spans="3:24">
      <c r="C738">
        <v>2009</v>
      </c>
      <c r="D738">
        <v>502</v>
      </c>
      <c r="E738" s="321">
        <v>1</v>
      </c>
      <c r="F738" s="127">
        <v>7</v>
      </c>
      <c r="G738">
        <v>108</v>
      </c>
      <c r="H738">
        <v>0.53612333333333329</v>
      </c>
      <c r="I738">
        <v>4195.5353988772522</v>
      </c>
      <c r="J738">
        <f t="shared" si="73"/>
        <v>4.9641049382716041E-3</v>
      </c>
      <c r="W738">
        <v>4195.5353988772522</v>
      </c>
      <c r="X738">
        <v>4.9641049382716041E-3</v>
      </c>
    </row>
    <row r="739" spans="3:24">
      <c r="C739">
        <v>2009</v>
      </c>
      <c r="D739">
        <v>502</v>
      </c>
      <c r="E739" s="321">
        <v>2</v>
      </c>
      <c r="F739" s="127">
        <v>1</v>
      </c>
      <c r="G739">
        <v>108</v>
      </c>
      <c r="H739">
        <v>0.28138333333333332</v>
      </c>
      <c r="I739">
        <v>1607.3698900776242</v>
      </c>
      <c r="J739">
        <f t="shared" si="73"/>
        <v>2.6054012345679009E-3</v>
      </c>
      <c r="W739">
        <v>1607.3698900776242</v>
      </c>
      <c r="X739">
        <v>2.6054012345679009E-3</v>
      </c>
    </row>
    <row r="740" spans="3:24">
      <c r="C740">
        <v>2009</v>
      </c>
      <c r="D740">
        <v>502</v>
      </c>
      <c r="E740" s="321">
        <v>2</v>
      </c>
      <c r="F740" s="127">
        <v>2</v>
      </c>
      <c r="G740">
        <v>108</v>
      </c>
      <c r="H740">
        <v>0.32075999999999999</v>
      </c>
      <c r="I740">
        <v>1546.8189273642552</v>
      </c>
      <c r="J740">
        <f t="shared" si="73"/>
        <v>2.97E-3</v>
      </c>
      <c r="W740">
        <v>1546.8189273642552</v>
      </c>
      <c r="X740">
        <v>2.97E-3</v>
      </c>
    </row>
    <row r="741" spans="3:24">
      <c r="C741">
        <v>2009</v>
      </c>
      <c r="D741">
        <v>502</v>
      </c>
      <c r="E741" s="321">
        <v>2</v>
      </c>
      <c r="F741" s="127">
        <v>3</v>
      </c>
      <c r="G741">
        <v>108</v>
      </c>
      <c r="H741">
        <v>0.39044999999999996</v>
      </c>
      <c r="I741">
        <v>2340.1917977881362</v>
      </c>
      <c r="J741">
        <f t="shared" si="73"/>
        <v>3.6152777777777776E-3</v>
      </c>
      <c r="W741">
        <v>2340.1917977881362</v>
      </c>
      <c r="X741">
        <v>3.6152777777777776E-3</v>
      </c>
    </row>
    <row r="742" spans="3:24">
      <c r="C742">
        <v>2009</v>
      </c>
      <c r="D742">
        <v>502</v>
      </c>
      <c r="E742" s="321">
        <v>2</v>
      </c>
      <c r="F742" s="127">
        <v>4</v>
      </c>
      <c r="G742">
        <v>108</v>
      </c>
      <c r="H742">
        <v>0.34674666666666659</v>
      </c>
      <c r="I742">
        <v>2052.9628720965156</v>
      </c>
      <c r="J742">
        <f t="shared" si="73"/>
        <v>3.2106172839506167E-3</v>
      </c>
      <c r="W742">
        <v>2052.9628720965156</v>
      </c>
      <c r="X742">
        <v>3.2106172839506167E-3</v>
      </c>
    </row>
    <row r="743" spans="3:24">
      <c r="C743">
        <v>2009</v>
      </c>
      <c r="D743">
        <v>502</v>
      </c>
      <c r="E743" s="321">
        <v>2</v>
      </c>
      <c r="F743" s="127">
        <v>5</v>
      </c>
      <c r="G743">
        <v>108</v>
      </c>
      <c r="H743">
        <v>0.54633999999999994</v>
      </c>
      <c r="I743">
        <v>2944.1488361342999</v>
      </c>
      <c r="J743">
        <f t="shared" si="73"/>
        <v>5.0587037037037033E-3</v>
      </c>
      <c r="W743">
        <v>2944.1488361342999</v>
      </c>
      <c r="X743">
        <v>5.0587037037037033E-3</v>
      </c>
    </row>
    <row r="744" spans="3:24">
      <c r="C744">
        <v>2009</v>
      </c>
      <c r="D744">
        <v>502</v>
      </c>
      <c r="E744" s="321">
        <v>2</v>
      </c>
      <c r="F744" s="127">
        <v>6</v>
      </c>
      <c r="G744">
        <v>108</v>
      </c>
      <c r="H744">
        <v>0.62393333333333334</v>
      </c>
      <c r="I744">
        <v>4209.5086979649532</v>
      </c>
      <c r="J744">
        <f t="shared" si="73"/>
        <v>5.7771604938271605E-3</v>
      </c>
      <c r="W744">
        <v>4209.5086979649532</v>
      </c>
      <c r="X744">
        <v>5.7771604938271605E-3</v>
      </c>
    </row>
    <row r="745" spans="3:24">
      <c r="C745">
        <v>2009</v>
      </c>
      <c r="D745">
        <v>502</v>
      </c>
      <c r="E745" s="321">
        <v>2</v>
      </c>
      <c r="F745" s="127">
        <v>7</v>
      </c>
      <c r="G745">
        <v>108</v>
      </c>
      <c r="H745">
        <v>0.75885333333333327</v>
      </c>
      <c r="I745">
        <v>5234.2172977296514</v>
      </c>
      <c r="J745">
        <f t="shared" si="73"/>
        <v>7.0264197530864195E-3</v>
      </c>
      <c r="W745">
        <v>5234.2172977296514</v>
      </c>
      <c r="X745">
        <v>7.0264197530864195E-3</v>
      </c>
    </row>
    <row r="746" spans="3:24">
      <c r="C746">
        <v>2009</v>
      </c>
      <c r="D746">
        <v>502</v>
      </c>
      <c r="E746" s="321">
        <v>3</v>
      </c>
      <c r="F746" s="127">
        <v>1</v>
      </c>
      <c r="G746">
        <v>108</v>
      </c>
      <c r="H746">
        <v>0.29546</v>
      </c>
      <c r="I746">
        <v>1770.3917127674622</v>
      </c>
      <c r="J746">
        <f t="shared" si="73"/>
        <v>2.7357407407407408E-3</v>
      </c>
      <c r="W746">
        <v>1770.3917127674622</v>
      </c>
      <c r="X746">
        <v>2.7357407407407408E-3</v>
      </c>
    </row>
    <row r="747" spans="3:24">
      <c r="C747">
        <v>2009</v>
      </c>
      <c r="D747">
        <v>502</v>
      </c>
      <c r="E747" s="321">
        <v>3</v>
      </c>
      <c r="F747" s="127">
        <v>2</v>
      </c>
      <c r="G747">
        <v>108</v>
      </c>
      <c r="H747">
        <v>0.29293333333333332</v>
      </c>
      <c r="I747">
        <v>1789.0227782177294</v>
      </c>
      <c r="J747">
        <f t="shared" si="73"/>
        <v>2.7123456790123456E-3</v>
      </c>
      <c r="W747">
        <v>1789.0227782177294</v>
      </c>
      <c r="X747">
        <v>2.7123456790123456E-3</v>
      </c>
    </row>
    <row r="748" spans="3:24">
      <c r="C748">
        <v>2009</v>
      </c>
      <c r="D748">
        <v>502</v>
      </c>
      <c r="E748" s="321">
        <v>3</v>
      </c>
      <c r="F748" s="127">
        <v>3</v>
      </c>
      <c r="G748">
        <v>108</v>
      </c>
      <c r="H748">
        <v>0.43085000000000001</v>
      </c>
      <c r="I748">
        <v>2194.2484517610428</v>
      </c>
      <c r="J748">
        <f t="shared" si="73"/>
        <v>3.9893518518518516E-3</v>
      </c>
      <c r="W748">
        <v>2194.2484517610428</v>
      </c>
      <c r="X748">
        <v>3.9893518518518516E-3</v>
      </c>
    </row>
    <row r="749" spans="3:24">
      <c r="C749">
        <v>2009</v>
      </c>
      <c r="D749">
        <v>502</v>
      </c>
      <c r="E749" s="321">
        <v>3</v>
      </c>
      <c r="F749" s="127">
        <v>4</v>
      </c>
      <c r="G749">
        <v>108</v>
      </c>
      <c r="H749">
        <v>0.48791999999999996</v>
      </c>
      <c r="I749">
        <v>2871.177163120753</v>
      </c>
      <c r="J749">
        <f t="shared" si="73"/>
        <v>4.5177777777777777E-3</v>
      </c>
      <c r="W749">
        <v>2871.177163120753</v>
      </c>
      <c r="X749">
        <v>4.5177777777777777E-3</v>
      </c>
    </row>
    <row r="750" spans="3:24">
      <c r="C750">
        <v>2009</v>
      </c>
      <c r="D750">
        <v>502</v>
      </c>
      <c r="E750" s="321">
        <v>3</v>
      </c>
      <c r="F750" s="127">
        <v>5</v>
      </c>
      <c r="G750">
        <v>108</v>
      </c>
      <c r="H750">
        <v>0.59749333333333332</v>
      </c>
      <c r="I750">
        <v>3509.2911547924077</v>
      </c>
      <c r="J750">
        <f t="shared" si="73"/>
        <v>5.5323456790123456E-3</v>
      </c>
      <c r="W750">
        <v>3509.2911547924077</v>
      </c>
      <c r="X750">
        <v>5.5323456790123456E-3</v>
      </c>
    </row>
    <row r="751" spans="3:24">
      <c r="C751">
        <v>2009</v>
      </c>
      <c r="D751">
        <v>502</v>
      </c>
      <c r="E751" s="321">
        <v>3</v>
      </c>
      <c r="F751" s="127">
        <v>6</v>
      </c>
      <c r="G751">
        <v>108</v>
      </c>
      <c r="H751">
        <v>0.63373999999999997</v>
      </c>
      <c r="I751">
        <v>4181.5620997895503</v>
      </c>
      <c r="J751">
        <f t="shared" si="73"/>
        <v>5.8679629629629628E-3</v>
      </c>
      <c r="W751">
        <v>4181.5620997895503</v>
      </c>
      <c r="X751">
        <v>5.8679629629629628E-3</v>
      </c>
    </row>
    <row r="752" spans="3:24">
      <c r="C752">
        <v>2009</v>
      </c>
      <c r="D752">
        <v>502</v>
      </c>
      <c r="E752" s="321">
        <v>3</v>
      </c>
      <c r="F752" s="127">
        <v>7</v>
      </c>
      <c r="G752">
        <v>108</v>
      </c>
      <c r="H752">
        <v>0.68015666666666663</v>
      </c>
      <c r="I752">
        <v>5406.5546531446244</v>
      </c>
      <c r="J752">
        <f t="shared" si="73"/>
        <v>6.2977469135802469E-3</v>
      </c>
      <c r="W752">
        <v>5406.5546531446244</v>
      </c>
      <c r="X752">
        <v>6.2977469135802469E-3</v>
      </c>
    </row>
    <row r="753" spans="3:24">
      <c r="C753">
        <v>2009</v>
      </c>
      <c r="D753">
        <v>502</v>
      </c>
      <c r="E753" s="321">
        <v>4</v>
      </c>
      <c r="F753" s="127">
        <v>1</v>
      </c>
      <c r="G753">
        <v>108</v>
      </c>
      <c r="H753">
        <v>0.3366533333333333</v>
      </c>
      <c r="I753">
        <v>1433.4799458751295</v>
      </c>
      <c r="J753">
        <f t="shared" si="73"/>
        <v>3.11716049382716E-3</v>
      </c>
      <c r="W753">
        <v>1433.4799458751295</v>
      </c>
      <c r="X753">
        <v>3.11716049382716E-3</v>
      </c>
    </row>
    <row r="754" spans="3:24">
      <c r="C754">
        <v>2009</v>
      </c>
      <c r="D754">
        <v>502</v>
      </c>
      <c r="E754" s="321">
        <v>4</v>
      </c>
      <c r="F754" s="127">
        <v>2</v>
      </c>
      <c r="G754">
        <v>108</v>
      </c>
      <c r="H754">
        <v>0.30491666666666667</v>
      </c>
      <c r="I754">
        <v>1484.7153758633642</v>
      </c>
      <c r="J754">
        <f t="shared" si="73"/>
        <v>2.8233024691358024E-3</v>
      </c>
      <c r="W754">
        <v>1484.7153758633642</v>
      </c>
      <c r="X754">
        <v>2.8233024691358024E-3</v>
      </c>
    </row>
    <row r="755" spans="3:24">
      <c r="C755">
        <v>2009</v>
      </c>
      <c r="D755">
        <v>502</v>
      </c>
      <c r="E755" s="321">
        <v>4</v>
      </c>
      <c r="F755" s="127">
        <v>3</v>
      </c>
      <c r="G755">
        <v>108</v>
      </c>
      <c r="H755">
        <v>0.32818666666666668</v>
      </c>
      <c r="I755">
        <v>2015.7007411959814</v>
      </c>
      <c r="J755">
        <f t="shared" si="73"/>
        <v>3.0387654320987658E-3</v>
      </c>
      <c r="W755">
        <v>2015.7007411959814</v>
      </c>
      <c r="X755">
        <v>3.0387654320987658E-3</v>
      </c>
    </row>
    <row r="756" spans="3:24">
      <c r="C756">
        <v>2009</v>
      </c>
      <c r="D756">
        <v>502</v>
      </c>
      <c r="E756" s="321">
        <v>4</v>
      </c>
      <c r="F756" s="127">
        <v>4</v>
      </c>
      <c r="G756">
        <v>108</v>
      </c>
      <c r="H756">
        <v>0.4648033333333334</v>
      </c>
      <c r="I756">
        <v>2840.1253873703081</v>
      </c>
      <c r="J756">
        <f t="shared" ref="J756:J819" si="74">H756/G756</f>
        <v>4.3037345679012356E-3</v>
      </c>
      <c r="W756">
        <v>2840.1253873703081</v>
      </c>
      <c r="X756">
        <v>4.3037345679012356E-3</v>
      </c>
    </row>
    <row r="757" spans="3:24">
      <c r="C757">
        <v>2009</v>
      </c>
      <c r="D757">
        <v>502</v>
      </c>
      <c r="E757" s="321">
        <v>4</v>
      </c>
      <c r="F757" s="127">
        <v>5</v>
      </c>
      <c r="G757">
        <v>108</v>
      </c>
      <c r="H757">
        <v>0.60871999999999993</v>
      </c>
      <c r="I757">
        <v>2840.1253873703081</v>
      </c>
      <c r="J757">
        <f t="shared" si="74"/>
        <v>5.6362962962962955E-3</v>
      </c>
      <c r="W757">
        <v>2840.1253873703081</v>
      </c>
      <c r="X757">
        <v>5.6362962962962955E-3</v>
      </c>
    </row>
    <row r="758" spans="3:24">
      <c r="C758">
        <v>2009</v>
      </c>
      <c r="D758">
        <v>502</v>
      </c>
      <c r="E758" s="321">
        <v>4</v>
      </c>
      <c r="F758" s="127">
        <v>6</v>
      </c>
      <c r="G758">
        <v>108</v>
      </c>
      <c r="H758">
        <v>0.68822666666666665</v>
      </c>
      <c r="I758">
        <v>3909.8590619731526</v>
      </c>
      <c r="J758">
        <f t="shared" si="74"/>
        <v>6.3724691358024686E-3</v>
      </c>
      <c r="W758">
        <v>3909.8590619731526</v>
      </c>
      <c r="X758">
        <v>6.3724691358024686E-3</v>
      </c>
    </row>
    <row r="759" spans="3:24">
      <c r="C759">
        <v>2009</v>
      </c>
      <c r="D759">
        <v>502</v>
      </c>
      <c r="E759" s="321">
        <v>4</v>
      </c>
      <c r="F759" s="127">
        <v>7</v>
      </c>
      <c r="G759">
        <v>108</v>
      </c>
      <c r="H759">
        <v>0.69562666666666662</v>
      </c>
      <c r="I759">
        <v>4819.6760914612069</v>
      </c>
      <c r="J759">
        <f t="shared" si="74"/>
        <v>6.4409876543209876E-3</v>
      </c>
      <c r="W759">
        <v>4819.6760914612069</v>
      </c>
      <c r="X759">
        <v>6.4409876543209876E-3</v>
      </c>
    </row>
    <row r="760" spans="3:24">
      <c r="C760">
        <v>2009</v>
      </c>
      <c r="D760">
        <v>502</v>
      </c>
      <c r="E760" s="321">
        <v>1</v>
      </c>
      <c r="F760" s="127">
        <v>1</v>
      </c>
      <c r="G760">
        <v>115</v>
      </c>
      <c r="H760">
        <v>0.25768666666666667</v>
      </c>
      <c r="I760">
        <v>1506.4516188886762</v>
      </c>
      <c r="J760">
        <f t="shared" si="74"/>
        <v>2.2407536231884057E-3</v>
      </c>
      <c r="W760">
        <v>1506.4516188886762</v>
      </c>
      <c r="X760">
        <v>2.2407536231884057E-3</v>
      </c>
    </row>
    <row r="761" spans="3:24">
      <c r="C761">
        <v>2009</v>
      </c>
      <c r="D761">
        <v>502</v>
      </c>
      <c r="E761" s="321">
        <v>1</v>
      </c>
      <c r="F761" s="127">
        <v>2</v>
      </c>
      <c r="G761">
        <v>115</v>
      </c>
      <c r="H761">
        <v>0.21230333333333337</v>
      </c>
      <c r="I761">
        <v>1407.0859364872506</v>
      </c>
      <c r="J761">
        <f t="shared" si="74"/>
        <v>1.8461159420289858E-3</v>
      </c>
      <c r="W761">
        <v>1407.0859364872506</v>
      </c>
      <c r="X761">
        <v>1.8461159420289858E-3</v>
      </c>
    </row>
    <row r="762" spans="3:24">
      <c r="C762">
        <v>2009</v>
      </c>
      <c r="D762">
        <v>502</v>
      </c>
      <c r="E762" s="321">
        <v>1</v>
      </c>
      <c r="F762" s="127">
        <v>3</v>
      </c>
      <c r="G762">
        <v>115</v>
      </c>
      <c r="H762">
        <v>0.35108333333333336</v>
      </c>
      <c r="I762">
        <v>1428.8221795125628</v>
      </c>
      <c r="J762">
        <f t="shared" si="74"/>
        <v>3.0528985507246378E-3</v>
      </c>
      <c r="W762">
        <v>1428.8221795125628</v>
      </c>
      <c r="X762">
        <v>3.0528985507246378E-3</v>
      </c>
    </row>
    <row r="763" spans="3:24">
      <c r="C763">
        <v>2009</v>
      </c>
      <c r="D763">
        <v>502</v>
      </c>
      <c r="E763" s="321">
        <v>1</v>
      </c>
      <c r="F763" s="127">
        <v>4</v>
      </c>
      <c r="G763">
        <v>115</v>
      </c>
      <c r="H763">
        <v>0.29981333333333332</v>
      </c>
      <c r="I763">
        <v>2380.5591062637154</v>
      </c>
      <c r="J763">
        <f t="shared" si="74"/>
        <v>2.6070724637681157E-3</v>
      </c>
      <c r="W763">
        <v>2380.5591062637154</v>
      </c>
      <c r="X763">
        <v>2.6070724637681157E-3</v>
      </c>
    </row>
    <row r="764" spans="3:24">
      <c r="C764">
        <v>2009</v>
      </c>
      <c r="D764">
        <v>502</v>
      </c>
      <c r="E764" s="321">
        <v>1</v>
      </c>
      <c r="F764" s="127">
        <v>5</v>
      </c>
      <c r="G764">
        <v>115</v>
      </c>
      <c r="H764">
        <v>0.39119333333333334</v>
      </c>
      <c r="I764">
        <v>2416.2686483767275</v>
      </c>
      <c r="J764">
        <f t="shared" si="74"/>
        <v>3.4016811594202901E-3</v>
      </c>
      <c r="W764">
        <v>2416.2686483767275</v>
      </c>
      <c r="X764">
        <v>3.4016811594202901E-3</v>
      </c>
    </row>
    <row r="765" spans="3:24">
      <c r="C765">
        <v>2009</v>
      </c>
      <c r="D765">
        <v>502</v>
      </c>
      <c r="E765" s="321">
        <v>1</v>
      </c>
      <c r="F765" s="127">
        <v>6</v>
      </c>
      <c r="G765">
        <v>115</v>
      </c>
      <c r="H765">
        <v>0.44697333333333339</v>
      </c>
      <c r="I765">
        <v>3113.3810139742277</v>
      </c>
      <c r="J765">
        <f t="shared" si="74"/>
        <v>3.8867246376811599E-3</v>
      </c>
      <c r="W765">
        <v>3113.3810139742277</v>
      </c>
      <c r="X765">
        <v>3.8867246376811599E-3</v>
      </c>
    </row>
    <row r="766" spans="3:24">
      <c r="C766">
        <v>2009</v>
      </c>
      <c r="D766">
        <v>502</v>
      </c>
      <c r="E766" s="321">
        <v>1</v>
      </c>
      <c r="F766" s="127">
        <v>7</v>
      </c>
      <c r="G766">
        <v>115</v>
      </c>
      <c r="H766">
        <v>0.5107033333333334</v>
      </c>
      <c r="I766">
        <v>4195.5353988772522</v>
      </c>
      <c r="J766">
        <f t="shared" si="74"/>
        <v>4.4408985507246382E-3</v>
      </c>
      <c r="W766">
        <v>4195.5353988772522</v>
      </c>
      <c r="X766">
        <v>4.4408985507246382E-3</v>
      </c>
    </row>
    <row r="767" spans="3:24">
      <c r="C767">
        <v>2009</v>
      </c>
      <c r="D767">
        <v>502</v>
      </c>
      <c r="E767" s="321">
        <v>2</v>
      </c>
      <c r="F767" s="127">
        <v>1</v>
      </c>
      <c r="G767">
        <v>115</v>
      </c>
      <c r="H767">
        <v>0.25581999999999999</v>
      </c>
      <c r="I767">
        <v>1607.3698900776242</v>
      </c>
      <c r="J767">
        <f t="shared" si="74"/>
        <v>2.2245217391304345E-3</v>
      </c>
      <c r="W767">
        <v>1607.3698900776242</v>
      </c>
      <c r="X767">
        <v>2.2245217391304345E-3</v>
      </c>
    </row>
    <row r="768" spans="3:24">
      <c r="C768">
        <v>2009</v>
      </c>
      <c r="D768">
        <v>502</v>
      </c>
      <c r="E768" s="321">
        <v>2</v>
      </c>
      <c r="F768" s="127">
        <v>2</v>
      </c>
      <c r="G768">
        <v>115</v>
      </c>
      <c r="H768">
        <v>0.28182333333333331</v>
      </c>
      <c r="I768">
        <v>1546.8189273642552</v>
      </c>
      <c r="J768">
        <f t="shared" si="74"/>
        <v>2.45063768115942E-3</v>
      </c>
      <c r="W768">
        <v>1546.8189273642552</v>
      </c>
      <c r="X768">
        <v>2.45063768115942E-3</v>
      </c>
    </row>
    <row r="769" spans="3:24">
      <c r="C769">
        <v>2009</v>
      </c>
      <c r="D769">
        <v>502</v>
      </c>
      <c r="E769" s="321">
        <v>2</v>
      </c>
      <c r="F769" s="127">
        <v>3</v>
      </c>
      <c r="G769">
        <v>115</v>
      </c>
      <c r="H769">
        <v>0.33029333333333333</v>
      </c>
      <c r="I769">
        <v>2340.1917977881362</v>
      </c>
      <c r="J769">
        <f t="shared" si="74"/>
        <v>2.8721159420289854E-3</v>
      </c>
      <c r="W769">
        <v>2340.1917977881362</v>
      </c>
      <c r="X769">
        <v>2.8721159420289854E-3</v>
      </c>
    </row>
    <row r="770" spans="3:24">
      <c r="C770">
        <v>2009</v>
      </c>
      <c r="D770">
        <v>502</v>
      </c>
      <c r="E770" s="321">
        <v>2</v>
      </c>
      <c r="F770" s="127">
        <v>4</v>
      </c>
      <c r="G770">
        <v>115</v>
      </c>
      <c r="H770">
        <v>0.30519666666666662</v>
      </c>
      <c r="I770">
        <v>2052.9628720965156</v>
      </c>
      <c r="J770">
        <f t="shared" si="74"/>
        <v>2.6538840579710139E-3</v>
      </c>
      <c r="W770">
        <v>2052.9628720965156</v>
      </c>
      <c r="X770">
        <v>2.6538840579710139E-3</v>
      </c>
    </row>
    <row r="771" spans="3:24">
      <c r="C771">
        <v>2009</v>
      </c>
      <c r="D771">
        <v>502</v>
      </c>
      <c r="E771" s="321">
        <v>2</v>
      </c>
      <c r="F771" s="127">
        <v>5</v>
      </c>
      <c r="G771">
        <v>115</v>
      </c>
      <c r="H771">
        <v>0.50812333333333326</v>
      </c>
      <c r="I771">
        <v>2944.1488361342999</v>
      </c>
      <c r="J771">
        <f t="shared" si="74"/>
        <v>4.4184637681159416E-3</v>
      </c>
      <c r="W771">
        <v>2944.1488361342999</v>
      </c>
      <c r="X771">
        <v>4.4184637681159416E-3</v>
      </c>
    </row>
    <row r="772" spans="3:24">
      <c r="C772">
        <v>2009</v>
      </c>
      <c r="D772">
        <v>502</v>
      </c>
      <c r="E772" s="321">
        <v>2</v>
      </c>
      <c r="F772" s="127">
        <v>6</v>
      </c>
      <c r="G772">
        <v>115</v>
      </c>
      <c r="H772">
        <v>0.56611666666666671</v>
      </c>
      <c r="I772">
        <v>4209.5086979649532</v>
      </c>
      <c r="J772">
        <f t="shared" si="74"/>
        <v>4.9227536231884065E-3</v>
      </c>
      <c r="W772">
        <v>4209.5086979649532</v>
      </c>
      <c r="X772">
        <v>4.9227536231884065E-3</v>
      </c>
    </row>
    <row r="773" spans="3:24">
      <c r="C773">
        <v>2009</v>
      </c>
      <c r="D773">
        <v>502</v>
      </c>
      <c r="E773" s="321">
        <v>2</v>
      </c>
      <c r="F773" s="127">
        <v>7</v>
      </c>
      <c r="G773">
        <v>115</v>
      </c>
      <c r="H773">
        <v>0.74867333333333319</v>
      </c>
      <c r="I773">
        <v>5234.2172977296514</v>
      </c>
      <c r="J773">
        <f t="shared" si="74"/>
        <v>6.5102028985507231E-3</v>
      </c>
      <c r="W773">
        <v>5234.2172977296514</v>
      </c>
      <c r="X773">
        <v>6.5102028985507231E-3</v>
      </c>
    </row>
    <row r="774" spans="3:24">
      <c r="C774">
        <v>2009</v>
      </c>
      <c r="D774">
        <v>502</v>
      </c>
      <c r="E774" s="321">
        <v>3</v>
      </c>
      <c r="F774" s="127">
        <v>1</v>
      </c>
      <c r="G774">
        <v>115</v>
      </c>
      <c r="H774">
        <v>0.26873999999999998</v>
      </c>
      <c r="I774">
        <v>1770.3917127674622</v>
      </c>
      <c r="J774">
        <f t="shared" si="74"/>
        <v>2.3368695652173912E-3</v>
      </c>
      <c r="W774">
        <v>1770.3917127674622</v>
      </c>
      <c r="X774">
        <v>2.3368695652173912E-3</v>
      </c>
    </row>
    <row r="775" spans="3:24">
      <c r="C775">
        <v>2009</v>
      </c>
      <c r="D775">
        <v>502</v>
      </c>
      <c r="E775" s="321">
        <v>3</v>
      </c>
      <c r="F775" s="127">
        <v>2</v>
      </c>
      <c r="G775">
        <v>115</v>
      </c>
      <c r="H775">
        <v>0.25223000000000001</v>
      </c>
      <c r="I775">
        <v>1789.0227782177294</v>
      </c>
      <c r="J775">
        <f t="shared" si="74"/>
        <v>2.193304347826087E-3</v>
      </c>
      <c r="W775">
        <v>1789.0227782177294</v>
      </c>
      <c r="X775">
        <v>2.193304347826087E-3</v>
      </c>
    </row>
    <row r="776" spans="3:24">
      <c r="C776">
        <v>2009</v>
      </c>
      <c r="D776">
        <v>502</v>
      </c>
      <c r="E776" s="321">
        <v>3</v>
      </c>
      <c r="F776" s="127">
        <v>3</v>
      </c>
      <c r="G776">
        <v>115</v>
      </c>
      <c r="H776">
        <v>0.39688666666666667</v>
      </c>
      <c r="I776">
        <v>2194.2484517610428</v>
      </c>
      <c r="J776">
        <f t="shared" si="74"/>
        <v>3.4511884057971016E-3</v>
      </c>
      <c r="W776">
        <v>2194.2484517610428</v>
      </c>
      <c r="X776">
        <v>3.4511884057971016E-3</v>
      </c>
    </row>
    <row r="777" spans="3:24">
      <c r="C777">
        <v>2009</v>
      </c>
      <c r="D777">
        <v>502</v>
      </c>
      <c r="E777" s="321">
        <v>3</v>
      </c>
      <c r="F777" s="127">
        <v>4</v>
      </c>
      <c r="G777">
        <v>115</v>
      </c>
      <c r="H777">
        <v>0.42418666666666666</v>
      </c>
      <c r="I777">
        <v>2871.177163120753</v>
      </c>
      <c r="J777">
        <f t="shared" si="74"/>
        <v>3.6885797101449277E-3</v>
      </c>
      <c r="W777">
        <v>2871.177163120753</v>
      </c>
      <c r="X777">
        <v>3.6885797101449277E-3</v>
      </c>
    </row>
    <row r="778" spans="3:24">
      <c r="C778">
        <v>2009</v>
      </c>
      <c r="D778">
        <v>502</v>
      </c>
      <c r="E778" s="321">
        <v>3</v>
      </c>
      <c r="F778" s="127">
        <v>5</v>
      </c>
      <c r="G778">
        <v>115</v>
      </c>
      <c r="H778">
        <v>0.55742333333333338</v>
      </c>
      <c r="I778">
        <v>3509.2911547924077</v>
      </c>
      <c r="J778">
        <f t="shared" si="74"/>
        <v>4.8471594202898552E-3</v>
      </c>
      <c r="W778">
        <v>3509.2911547924077</v>
      </c>
      <c r="X778">
        <v>4.8471594202898552E-3</v>
      </c>
    </row>
    <row r="779" spans="3:24">
      <c r="C779">
        <v>2009</v>
      </c>
      <c r="D779">
        <v>502</v>
      </c>
      <c r="E779" s="321">
        <v>3</v>
      </c>
      <c r="F779" s="127">
        <v>6</v>
      </c>
      <c r="G779">
        <v>115</v>
      </c>
      <c r="H779">
        <v>0.57656999999999992</v>
      </c>
      <c r="I779">
        <v>4181.5620997895503</v>
      </c>
      <c r="J779">
        <f t="shared" si="74"/>
        <v>5.0136521739130423E-3</v>
      </c>
      <c r="W779">
        <v>4181.5620997895503</v>
      </c>
      <c r="X779">
        <v>5.0136521739130423E-3</v>
      </c>
    </row>
    <row r="780" spans="3:24">
      <c r="C780">
        <v>2009</v>
      </c>
      <c r="D780">
        <v>502</v>
      </c>
      <c r="E780" s="321">
        <v>3</v>
      </c>
      <c r="F780" s="127">
        <v>7</v>
      </c>
      <c r="G780">
        <v>115</v>
      </c>
      <c r="H780">
        <v>0.6078933333333334</v>
      </c>
      <c r="I780">
        <v>5406.5546531446244</v>
      </c>
      <c r="J780">
        <f t="shared" si="74"/>
        <v>5.2860289855072469E-3</v>
      </c>
      <c r="W780">
        <v>5406.5546531446244</v>
      </c>
      <c r="X780">
        <v>5.2860289855072469E-3</v>
      </c>
    </row>
    <row r="781" spans="3:24">
      <c r="C781">
        <v>2009</v>
      </c>
      <c r="D781">
        <v>502</v>
      </c>
      <c r="E781" s="321">
        <v>4</v>
      </c>
      <c r="F781" s="127">
        <v>1</v>
      </c>
      <c r="G781">
        <v>115</v>
      </c>
      <c r="H781">
        <v>0.29823</v>
      </c>
      <c r="I781">
        <v>1433.4799458751295</v>
      </c>
      <c r="J781">
        <f t="shared" si="74"/>
        <v>2.5933043478260868E-3</v>
      </c>
      <c r="W781">
        <v>1433.4799458751295</v>
      </c>
      <c r="X781">
        <v>2.5933043478260868E-3</v>
      </c>
    </row>
    <row r="782" spans="3:24">
      <c r="C782">
        <v>2009</v>
      </c>
      <c r="D782">
        <v>502</v>
      </c>
      <c r="E782" s="321">
        <v>4</v>
      </c>
      <c r="F782" s="127">
        <v>2</v>
      </c>
      <c r="G782">
        <v>115</v>
      </c>
      <c r="H782">
        <v>0.27301999999999998</v>
      </c>
      <c r="I782">
        <v>1484.7153758633642</v>
      </c>
      <c r="J782">
        <f t="shared" si="74"/>
        <v>2.3740869565217391E-3</v>
      </c>
      <c r="W782">
        <v>1484.7153758633642</v>
      </c>
      <c r="X782">
        <v>2.3740869565217391E-3</v>
      </c>
    </row>
    <row r="783" spans="3:24">
      <c r="C783">
        <v>2009</v>
      </c>
      <c r="D783">
        <v>502</v>
      </c>
      <c r="E783" s="321">
        <v>4</v>
      </c>
      <c r="F783" s="127">
        <v>3</v>
      </c>
      <c r="G783">
        <v>115</v>
      </c>
      <c r="H783">
        <v>0.29582666666666668</v>
      </c>
      <c r="I783">
        <v>2015.7007411959814</v>
      </c>
      <c r="J783">
        <f t="shared" si="74"/>
        <v>2.5724057971014493E-3</v>
      </c>
      <c r="W783">
        <v>2015.7007411959814</v>
      </c>
      <c r="X783">
        <v>2.5724057971014493E-3</v>
      </c>
    </row>
    <row r="784" spans="3:24">
      <c r="C784">
        <v>2009</v>
      </c>
      <c r="D784">
        <v>502</v>
      </c>
      <c r="E784" s="321">
        <v>4</v>
      </c>
      <c r="F784" s="127">
        <v>4</v>
      </c>
      <c r="G784">
        <v>115</v>
      </c>
      <c r="H784">
        <v>0.38660333333333335</v>
      </c>
      <c r="I784">
        <v>2840.1253873703081</v>
      </c>
      <c r="J784">
        <f t="shared" si="74"/>
        <v>3.3617681159420292E-3</v>
      </c>
      <c r="W784">
        <v>2840.1253873703081</v>
      </c>
      <c r="X784">
        <v>3.3617681159420292E-3</v>
      </c>
    </row>
    <row r="785" spans="3:24">
      <c r="C785">
        <v>2009</v>
      </c>
      <c r="D785">
        <v>502</v>
      </c>
      <c r="E785" s="321">
        <v>4</v>
      </c>
      <c r="F785" s="127">
        <v>5</v>
      </c>
      <c r="G785">
        <v>115</v>
      </c>
      <c r="H785">
        <v>0.53960666666666668</v>
      </c>
      <c r="I785">
        <v>2840.1253873703081</v>
      </c>
      <c r="J785">
        <f t="shared" si="74"/>
        <v>4.6922318840579708E-3</v>
      </c>
      <c r="W785">
        <v>2840.1253873703081</v>
      </c>
      <c r="X785">
        <v>4.6922318840579708E-3</v>
      </c>
    </row>
    <row r="786" spans="3:24">
      <c r="C786">
        <v>2009</v>
      </c>
      <c r="D786">
        <v>502</v>
      </c>
      <c r="E786" s="321">
        <v>4</v>
      </c>
      <c r="F786" s="127">
        <v>6</v>
      </c>
      <c r="G786">
        <v>115</v>
      </c>
      <c r="H786">
        <v>0.59419333333333324</v>
      </c>
      <c r="I786">
        <v>3909.8590619731526</v>
      </c>
      <c r="J786">
        <f t="shared" si="74"/>
        <v>5.1668985507246365E-3</v>
      </c>
      <c r="W786">
        <v>3909.8590619731526</v>
      </c>
      <c r="X786">
        <v>5.1668985507246365E-3</v>
      </c>
    </row>
    <row r="787" spans="3:24">
      <c r="C787">
        <v>2009</v>
      </c>
      <c r="D787">
        <v>502</v>
      </c>
      <c r="E787" s="321">
        <v>4</v>
      </c>
      <c r="F787" s="127">
        <v>7</v>
      </c>
      <c r="G787">
        <v>115</v>
      </c>
      <c r="H787">
        <v>0.59177333333333337</v>
      </c>
      <c r="I787">
        <v>4819.6760914612069</v>
      </c>
      <c r="J787">
        <f t="shared" si="74"/>
        <v>5.1458550724637689E-3</v>
      </c>
      <c r="W787">
        <v>4819.6760914612069</v>
      </c>
      <c r="X787">
        <v>5.1458550724637689E-3</v>
      </c>
    </row>
    <row r="788" spans="3:24">
      <c r="C788">
        <v>2009</v>
      </c>
      <c r="D788">
        <v>502</v>
      </c>
      <c r="E788" s="321">
        <v>1</v>
      </c>
      <c r="F788" s="127">
        <v>1</v>
      </c>
      <c r="G788">
        <v>120</v>
      </c>
      <c r="H788">
        <v>0.32677666666666666</v>
      </c>
      <c r="I788">
        <v>1506.4516188886762</v>
      </c>
      <c r="J788">
        <f t="shared" si="74"/>
        <v>2.7231388888888887E-3</v>
      </c>
      <c r="W788">
        <v>1506.4516188886762</v>
      </c>
      <c r="X788">
        <v>2.7231388888888887E-3</v>
      </c>
    </row>
    <row r="789" spans="3:24">
      <c r="C789">
        <v>2009</v>
      </c>
      <c r="D789">
        <v>502</v>
      </c>
      <c r="E789" s="321">
        <v>1</v>
      </c>
      <c r="F789" s="127">
        <v>2</v>
      </c>
      <c r="G789">
        <v>120</v>
      </c>
      <c r="H789">
        <v>0.23460999999999999</v>
      </c>
      <c r="I789">
        <v>1407.0859364872506</v>
      </c>
      <c r="J789">
        <f t="shared" si="74"/>
        <v>1.9550833333333334E-3</v>
      </c>
      <c r="W789">
        <v>1407.0859364872506</v>
      </c>
      <c r="X789">
        <v>1.9550833333333334E-3</v>
      </c>
    </row>
    <row r="790" spans="3:24">
      <c r="C790">
        <v>2009</v>
      </c>
      <c r="D790">
        <v>502</v>
      </c>
      <c r="E790" s="321">
        <v>1</v>
      </c>
      <c r="F790" s="127">
        <v>3</v>
      </c>
      <c r="G790">
        <v>120</v>
      </c>
      <c r="H790">
        <v>0.42964666666666668</v>
      </c>
      <c r="I790">
        <v>1428.8221795125628</v>
      </c>
      <c r="J790">
        <f t="shared" si="74"/>
        <v>3.580388888888889E-3</v>
      </c>
      <c r="W790">
        <v>1428.8221795125628</v>
      </c>
      <c r="X790">
        <v>3.580388888888889E-3</v>
      </c>
    </row>
    <row r="791" spans="3:24">
      <c r="C791">
        <v>2009</v>
      </c>
      <c r="D791">
        <v>502</v>
      </c>
      <c r="E791" s="321">
        <v>1</v>
      </c>
      <c r="F791" s="127">
        <v>4</v>
      </c>
      <c r="G791">
        <v>120</v>
      </c>
      <c r="H791">
        <v>0.32111000000000001</v>
      </c>
      <c r="I791">
        <v>2380.5591062637154</v>
      </c>
      <c r="J791">
        <f t="shared" si="74"/>
        <v>2.6759166666666667E-3</v>
      </c>
      <c r="W791">
        <v>2380.5591062637154</v>
      </c>
      <c r="X791">
        <v>2.6759166666666667E-3</v>
      </c>
    </row>
    <row r="792" spans="3:24">
      <c r="C792">
        <v>2009</v>
      </c>
      <c r="D792">
        <v>502</v>
      </c>
      <c r="E792" s="321">
        <v>1</v>
      </c>
      <c r="F792" s="127">
        <v>5</v>
      </c>
      <c r="G792">
        <v>120</v>
      </c>
      <c r="H792">
        <v>0.44946000000000003</v>
      </c>
      <c r="I792">
        <v>2416.2686483767275</v>
      </c>
      <c r="J792">
        <f t="shared" si="74"/>
        <v>3.7455000000000001E-3</v>
      </c>
      <c r="W792">
        <v>2416.2686483767275</v>
      </c>
      <c r="X792">
        <v>3.7455000000000001E-3</v>
      </c>
    </row>
    <row r="793" spans="3:24">
      <c r="C793">
        <v>2009</v>
      </c>
      <c r="D793">
        <v>502</v>
      </c>
      <c r="E793" s="321">
        <v>1</v>
      </c>
      <c r="F793" s="127">
        <v>6</v>
      </c>
      <c r="G793">
        <v>120</v>
      </c>
      <c r="H793">
        <v>0.48039666666666664</v>
      </c>
      <c r="I793">
        <v>3113.3810139742277</v>
      </c>
      <c r="J793">
        <f t="shared" si="74"/>
        <v>4.0033055555555551E-3</v>
      </c>
      <c r="W793">
        <v>3113.3810139742277</v>
      </c>
      <c r="X793">
        <v>4.0033055555555551E-3</v>
      </c>
    </row>
    <row r="794" spans="3:24">
      <c r="C794">
        <v>2009</v>
      </c>
      <c r="D794">
        <v>502</v>
      </c>
      <c r="E794" s="321">
        <v>1</v>
      </c>
      <c r="F794" s="127">
        <v>7</v>
      </c>
      <c r="G794">
        <v>120</v>
      </c>
      <c r="H794">
        <v>0.55873333333333342</v>
      </c>
      <c r="I794">
        <v>4195.5353988772522</v>
      </c>
      <c r="J794">
        <f t="shared" si="74"/>
        <v>4.6561111111111117E-3</v>
      </c>
      <c r="W794">
        <v>4195.5353988772522</v>
      </c>
      <c r="X794">
        <v>4.6561111111111117E-3</v>
      </c>
    </row>
    <row r="795" spans="3:24">
      <c r="C795">
        <v>2009</v>
      </c>
      <c r="D795">
        <v>502</v>
      </c>
      <c r="E795" s="321">
        <v>2</v>
      </c>
      <c r="F795" s="127">
        <v>1</v>
      </c>
      <c r="G795">
        <v>120</v>
      </c>
      <c r="H795">
        <v>0.28162333333333334</v>
      </c>
      <c r="I795">
        <v>1607.3698900776242</v>
      </c>
      <c r="J795">
        <f t="shared" si="74"/>
        <v>2.3468611111111112E-3</v>
      </c>
      <c r="W795">
        <v>1607.3698900776242</v>
      </c>
      <c r="X795">
        <v>2.3468611111111112E-3</v>
      </c>
    </row>
    <row r="796" spans="3:24">
      <c r="C796">
        <v>2009</v>
      </c>
      <c r="D796">
        <v>502</v>
      </c>
      <c r="E796" s="321">
        <v>2</v>
      </c>
      <c r="F796" s="127">
        <v>2</v>
      </c>
      <c r="G796">
        <v>120</v>
      </c>
      <c r="H796">
        <v>0.35423999999999994</v>
      </c>
      <c r="I796">
        <v>1546.8189273642552</v>
      </c>
      <c r="J796">
        <f t="shared" si="74"/>
        <v>2.9519999999999993E-3</v>
      </c>
      <c r="W796">
        <v>1546.8189273642552</v>
      </c>
      <c r="X796">
        <v>2.9519999999999993E-3</v>
      </c>
    </row>
    <row r="797" spans="3:24">
      <c r="C797">
        <v>2009</v>
      </c>
      <c r="D797">
        <v>502</v>
      </c>
      <c r="E797" s="321">
        <v>2</v>
      </c>
      <c r="F797" s="127">
        <v>3</v>
      </c>
      <c r="G797">
        <v>120</v>
      </c>
      <c r="H797">
        <v>0.36874333333333337</v>
      </c>
      <c r="I797">
        <v>2340.1917977881362</v>
      </c>
      <c r="J797">
        <f t="shared" si="74"/>
        <v>3.0728611111111113E-3</v>
      </c>
      <c r="W797">
        <v>2340.1917977881362</v>
      </c>
      <c r="X797">
        <v>3.0728611111111113E-3</v>
      </c>
    </row>
    <row r="798" spans="3:24">
      <c r="C798">
        <v>2009</v>
      </c>
      <c r="D798">
        <v>502</v>
      </c>
      <c r="E798" s="321">
        <v>2</v>
      </c>
      <c r="F798" s="127">
        <v>4</v>
      </c>
      <c r="G798">
        <v>120</v>
      </c>
      <c r="H798">
        <v>0.33511333333333332</v>
      </c>
      <c r="I798">
        <v>2052.9628720965156</v>
      </c>
      <c r="J798">
        <f t="shared" si="74"/>
        <v>2.7926111111111112E-3</v>
      </c>
      <c r="W798">
        <v>2052.9628720965156</v>
      </c>
      <c r="X798">
        <v>2.7926111111111112E-3</v>
      </c>
    </row>
    <row r="799" spans="3:24">
      <c r="C799">
        <v>2009</v>
      </c>
      <c r="D799">
        <v>502</v>
      </c>
      <c r="E799" s="321">
        <v>2</v>
      </c>
      <c r="F799" s="127">
        <v>5</v>
      </c>
      <c r="G799">
        <v>120</v>
      </c>
      <c r="H799">
        <v>0.57990333333333333</v>
      </c>
      <c r="I799">
        <v>2944.1488361342999</v>
      </c>
      <c r="J799">
        <f t="shared" si="74"/>
        <v>4.8325277777777776E-3</v>
      </c>
      <c r="W799">
        <v>2944.1488361342999</v>
      </c>
      <c r="X799">
        <v>4.8325277777777776E-3</v>
      </c>
    </row>
    <row r="800" spans="3:24">
      <c r="C800">
        <v>2009</v>
      </c>
      <c r="D800">
        <v>502</v>
      </c>
      <c r="E800" s="321">
        <v>2</v>
      </c>
      <c r="F800" s="127">
        <v>6</v>
      </c>
      <c r="G800">
        <v>120</v>
      </c>
      <c r="H800">
        <v>0.66736000000000006</v>
      </c>
      <c r="I800">
        <v>4209.5086979649532</v>
      </c>
      <c r="J800">
        <f t="shared" si="74"/>
        <v>5.5613333333333339E-3</v>
      </c>
      <c r="W800">
        <v>4209.5086979649532</v>
      </c>
      <c r="X800">
        <v>5.5613333333333339E-3</v>
      </c>
    </row>
    <row r="801" spans="3:24">
      <c r="C801">
        <v>2009</v>
      </c>
      <c r="D801">
        <v>502</v>
      </c>
      <c r="E801" s="321">
        <v>2</v>
      </c>
      <c r="F801" s="127">
        <v>7</v>
      </c>
      <c r="G801">
        <v>120</v>
      </c>
      <c r="H801">
        <v>0.79128333333333334</v>
      </c>
      <c r="I801">
        <v>5234.2172977296514</v>
      </c>
      <c r="J801">
        <f t="shared" si="74"/>
        <v>6.5940277777777776E-3</v>
      </c>
      <c r="W801">
        <v>5234.2172977296514</v>
      </c>
      <c r="X801">
        <v>6.5940277777777776E-3</v>
      </c>
    </row>
    <row r="802" spans="3:24">
      <c r="C802">
        <v>2009</v>
      </c>
      <c r="D802">
        <v>502</v>
      </c>
      <c r="E802" s="321">
        <v>3</v>
      </c>
      <c r="F802" s="127">
        <v>1</v>
      </c>
      <c r="G802">
        <v>120</v>
      </c>
      <c r="H802">
        <v>0.29957666666666666</v>
      </c>
      <c r="I802">
        <v>1770.3917127674622</v>
      </c>
      <c r="J802">
        <f t="shared" si="74"/>
        <v>2.496472222222222E-3</v>
      </c>
      <c r="W802">
        <v>1770.3917127674622</v>
      </c>
      <c r="X802">
        <v>2.496472222222222E-3</v>
      </c>
    </row>
    <row r="803" spans="3:24">
      <c r="C803">
        <v>2009</v>
      </c>
      <c r="D803">
        <v>502</v>
      </c>
      <c r="E803" s="321">
        <v>3</v>
      </c>
      <c r="F803" s="127">
        <v>2</v>
      </c>
      <c r="G803">
        <v>120</v>
      </c>
      <c r="H803">
        <v>0.28935</v>
      </c>
      <c r="I803">
        <v>1789.0227782177294</v>
      </c>
      <c r="J803">
        <f t="shared" si="74"/>
        <v>2.4112499999999998E-3</v>
      </c>
      <c r="W803">
        <v>1789.0227782177294</v>
      </c>
      <c r="X803">
        <v>2.4112499999999998E-3</v>
      </c>
    </row>
    <row r="804" spans="3:24">
      <c r="C804">
        <v>2009</v>
      </c>
      <c r="D804">
        <v>502</v>
      </c>
      <c r="E804" s="321">
        <v>3</v>
      </c>
      <c r="F804" s="127">
        <v>3</v>
      </c>
      <c r="G804">
        <v>120</v>
      </c>
      <c r="H804">
        <v>0.48613333333333336</v>
      </c>
      <c r="I804">
        <v>2194.2484517610428</v>
      </c>
      <c r="J804">
        <f t="shared" si="74"/>
        <v>4.0511111111111112E-3</v>
      </c>
      <c r="W804">
        <v>2194.2484517610428</v>
      </c>
      <c r="X804">
        <v>4.0511111111111112E-3</v>
      </c>
    </row>
    <row r="805" spans="3:24">
      <c r="C805">
        <v>2009</v>
      </c>
      <c r="D805">
        <v>502</v>
      </c>
      <c r="E805" s="321">
        <v>3</v>
      </c>
      <c r="F805" s="127">
        <v>4</v>
      </c>
      <c r="G805">
        <v>120</v>
      </c>
      <c r="H805">
        <v>0.53006666666666657</v>
      </c>
      <c r="I805">
        <v>2871.177163120753</v>
      </c>
      <c r="J805">
        <f t="shared" si="74"/>
        <v>4.4172222222222217E-3</v>
      </c>
      <c r="W805">
        <v>2871.177163120753</v>
      </c>
      <c r="X805">
        <v>4.4172222222222217E-3</v>
      </c>
    </row>
    <row r="806" spans="3:24">
      <c r="C806">
        <v>2009</v>
      </c>
      <c r="D806">
        <v>502</v>
      </c>
      <c r="E806" s="321">
        <v>3</v>
      </c>
      <c r="F806" s="127">
        <v>5</v>
      </c>
      <c r="G806">
        <v>120</v>
      </c>
      <c r="H806">
        <v>0.65865333333333342</v>
      </c>
      <c r="I806">
        <v>3509.2911547924077</v>
      </c>
      <c r="J806">
        <f t="shared" si="74"/>
        <v>5.4887777777777782E-3</v>
      </c>
      <c r="W806">
        <v>3509.2911547924077</v>
      </c>
      <c r="X806">
        <v>5.4887777777777782E-3</v>
      </c>
    </row>
    <row r="807" spans="3:24">
      <c r="C807">
        <v>2009</v>
      </c>
      <c r="D807">
        <v>502</v>
      </c>
      <c r="E807" s="321">
        <v>3</v>
      </c>
      <c r="F807" s="127">
        <v>6</v>
      </c>
      <c r="G807">
        <v>120</v>
      </c>
      <c r="H807">
        <v>0.66978666666666664</v>
      </c>
      <c r="I807">
        <v>4181.5620997895503</v>
      </c>
      <c r="J807">
        <f t="shared" si="74"/>
        <v>5.5815555555555557E-3</v>
      </c>
      <c r="W807">
        <v>4181.5620997895503</v>
      </c>
      <c r="X807">
        <v>5.5815555555555557E-3</v>
      </c>
    </row>
    <row r="808" spans="3:24">
      <c r="C808">
        <v>2009</v>
      </c>
      <c r="D808">
        <v>502</v>
      </c>
      <c r="E808" s="321">
        <v>3</v>
      </c>
      <c r="F808" s="127">
        <v>7</v>
      </c>
      <c r="G808">
        <v>120</v>
      </c>
      <c r="H808">
        <v>0.6655833333333333</v>
      </c>
      <c r="I808">
        <v>5406.5546531446244</v>
      </c>
      <c r="J808">
        <f t="shared" si="74"/>
        <v>5.5465277777777778E-3</v>
      </c>
      <c r="W808">
        <v>5406.5546531446244</v>
      </c>
      <c r="X808">
        <v>5.5465277777777778E-3</v>
      </c>
    </row>
    <row r="809" spans="3:24">
      <c r="C809">
        <v>2009</v>
      </c>
      <c r="D809">
        <v>502</v>
      </c>
      <c r="E809" s="321">
        <v>4</v>
      </c>
      <c r="F809" s="127">
        <v>1</v>
      </c>
      <c r="G809">
        <v>120</v>
      </c>
      <c r="H809">
        <v>0.38565333333333335</v>
      </c>
      <c r="I809">
        <v>1433.4799458751295</v>
      </c>
      <c r="J809">
        <f t="shared" si="74"/>
        <v>3.2137777777777781E-3</v>
      </c>
      <c r="W809">
        <v>1433.4799458751295</v>
      </c>
      <c r="X809">
        <v>3.2137777777777781E-3</v>
      </c>
    </row>
    <row r="810" spans="3:24">
      <c r="C810">
        <v>2009</v>
      </c>
      <c r="D810">
        <v>502</v>
      </c>
      <c r="E810" s="321">
        <v>4</v>
      </c>
      <c r="F810" s="127">
        <v>2</v>
      </c>
      <c r="G810">
        <v>120</v>
      </c>
      <c r="H810">
        <v>0.35840333333333335</v>
      </c>
      <c r="I810">
        <v>1484.7153758633642</v>
      </c>
      <c r="J810">
        <f t="shared" si="74"/>
        <v>2.9866944444444446E-3</v>
      </c>
      <c r="W810">
        <v>1484.7153758633642</v>
      </c>
      <c r="X810">
        <v>2.9866944444444446E-3</v>
      </c>
    </row>
    <row r="811" spans="3:24">
      <c r="C811">
        <v>2009</v>
      </c>
      <c r="D811">
        <v>502</v>
      </c>
      <c r="E811" s="321">
        <v>4</v>
      </c>
      <c r="F811" s="127">
        <v>3</v>
      </c>
      <c r="G811">
        <v>120</v>
      </c>
      <c r="H811">
        <v>0.37343666666666664</v>
      </c>
      <c r="I811">
        <v>2015.7007411959814</v>
      </c>
      <c r="J811">
        <f t="shared" si="74"/>
        <v>3.1119722222222221E-3</v>
      </c>
      <c r="W811">
        <v>2015.7007411959814</v>
      </c>
      <c r="X811">
        <v>3.1119722222222221E-3</v>
      </c>
    </row>
    <row r="812" spans="3:24">
      <c r="C812">
        <v>2009</v>
      </c>
      <c r="D812">
        <v>502</v>
      </c>
      <c r="E812" s="321">
        <v>4</v>
      </c>
      <c r="F812" s="127">
        <v>4</v>
      </c>
      <c r="G812">
        <v>120</v>
      </c>
      <c r="H812">
        <v>0.48853666666666662</v>
      </c>
      <c r="I812">
        <v>2840.1253873703081</v>
      </c>
      <c r="J812">
        <f t="shared" si="74"/>
        <v>4.0711388888888889E-3</v>
      </c>
      <c r="W812">
        <v>2840.1253873703081</v>
      </c>
      <c r="X812">
        <v>4.0711388888888889E-3</v>
      </c>
    </row>
    <row r="813" spans="3:24">
      <c r="C813">
        <v>2009</v>
      </c>
      <c r="D813">
        <v>502</v>
      </c>
      <c r="E813" s="321">
        <v>4</v>
      </c>
      <c r="F813" s="127">
        <v>5</v>
      </c>
      <c r="G813">
        <v>120</v>
      </c>
      <c r="H813">
        <v>0.63452666666666668</v>
      </c>
      <c r="I813">
        <v>2840.1253873703081</v>
      </c>
      <c r="J813">
        <f t="shared" si="74"/>
        <v>5.2877222222222223E-3</v>
      </c>
      <c r="W813">
        <v>2840.1253873703081</v>
      </c>
      <c r="X813">
        <v>5.2877222222222223E-3</v>
      </c>
    </row>
    <row r="814" spans="3:24">
      <c r="C814">
        <v>2009</v>
      </c>
      <c r="D814">
        <v>502</v>
      </c>
      <c r="E814" s="321">
        <v>4</v>
      </c>
      <c r="F814" s="127">
        <v>6</v>
      </c>
      <c r="G814">
        <v>120</v>
      </c>
      <c r="H814">
        <v>0.68503999999999998</v>
      </c>
      <c r="I814">
        <v>3909.8590619731526</v>
      </c>
      <c r="J814">
        <f t="shared" si="74"/>
        <v>5.7086666666666666E-3</v>
      </c>
      <c r="W814">
        <v>3909.8590619731526</v>
      </c>
      <c r="X814">
        <v>5.7086666666666666E-3</v>
      </c>
    </row>
    <row r="815" spans="3:24">
      <c r="C815">
        <v>2009</v>
      </c>
      <c r="D815">
        <v>502</v>
      </c>
      <c r="E815" s="321">
        <v>4</v>
      </c>
      <c r="F815" s="127">
        <v>7</v>
      </c>
      <c r="G815">
        <v>120</v>
      </c>
      <c r="H815">
        <v>0.67808666666666673</v>
      </c>
      <c r="I815">
        <v>4819.6760914612069</v>
      </c>
      <c r="J815">
        <f t="shared" si="74"/>
        <v>5.6507222222222228E-3</v>
      </c>
      <c r="W815">
        <v>4819.6760914612069</v>
      </c>
      <c r="X815">
        <v>5.6507222222222228E-3</v>
      </c>
    </row>
    <row r="816" spans="3:24">
      <c r="C816">
        <v>2009</v>
      </c>
      <c r="D816">
        <v>502</v>
      </c>
      <c r="E816" s="321">
        <v>1</v>
      </c>
      <c r="F816" s="127">
        <v>1</v>
      </c>
      <c r="G816">
        <v>126</v>
      </c>
      <c r="H816">
        <v>0.22865333333333335</v>
      </c>
      <c r="I816">
        <v>1506.4516188886762</v>
      </c>
      <c r="J816">
        <f t="shared" si="74"/>
        <v>1.8147089947089948E-3</v>
      </c>
      <c r="W816">
        <v>1506.4516188886762</v>
      </c>
      <c r="X816">
        <v>1.8147089947089948E-3</v>
      </c>
    </row>
    <row r="817" spans="3:24">
      <c r="C817">
        <v>2009</v>
      </c>
      <c r="D817">
        <v>502</v>
      </c>
      <c r="E817" s="321">
        <v>1</v>
      </c>
      <c r="F817" s="127">
        <v>2</v>
      </c>
      <c r="G817">
        <v>126</v>
      </c>
      <c r="H817">
        <v>0.18834333333333333</v>
      </c>
      <c r="I817">
        <v>1407.0859364872506</v>
      </c>
      <c r="J817">
        <f t="shared" si="74"/>
        <v>1.4947883597883598E-3</v>
      </c>
      <c r="W817">
        <v>1407.0859364872506</v>
      </c>
      <c r="X817">
        <v>1.4947883597883598E-3</v>
      </c>
    </row>
    <row r="818" spans="3:24">
      <c r="C818">
        <v>2009</v>
      </c>
      <c r="D818">
        <v>502</v>
      </c>
      <c r="E818" s="321">
        <v>1</v>
      </c>
      <c r="F818" s="127">
        <v>3</v>
      </c>
      <c r="G818">
        <v>126</v>
      </c>
      <c r="H818">
        <v>0.30237333333333333</v>
      </c>
      <c r="I818">
        <v>1428.8221795125628</v>
      </c>
      <c r="J818">
        <f t="shared" si="74"/>
        <v>2.3997883597883596E-3</v>
      </c>
      <c r="W818">
        <v>1428.8221795125628</v>
      </c>
      <c r="X818">
        <v>2.3997883597883596E-3</v>
      </c>
    </row>
    <row r="819" spans="3:24">
      <c r="C819">
        <v>2009</v>
      </c>
      <c r="D819">
        <v>502</v>
      </c>
      <c r="E819" s="321">
        <v>1</v>
      </c>
      <c r="F819" s="127">
        <v>4</v>
      </c>
      <c r="G819">
        <v>126</v>
      </c>
      <c r="H819">
        <v>0.25927000000000006</v>
      </c>
      <c r="I819">
        <v>2380.5591062637154</v>
      </c>
      <c r="J819">
        <f t="shared" si="74"/>
        <v>2.0576984126984129E-3</v>
      </c>
      <c r="W819">
        <v>2380.5591062637154</v>
      </c>
      <c r="X819">
        <v>2.0576984126984129E-3</v>
      </c>
    </row>
    <row r="820" spans="3:24">
      <c r="C820">
        <v>2009</v>
      </c>
      <c r="D820">
        <v>502</v>
      </c>
      <c r="E820" s="321">
        <v>1</v>
      </c>
      <c r="F820" s="127">
        <v>5</v>
      </c>
      <c r="G820">
        <v>126</v>
      </c>
      <c r="H820">
        <v>0.34600333333333327</v>
      </c>
      <c r="I820">
        <v>2416.2686483767275</v>
      </c>
      <c r="J820">
        <f t="shared" ref="J820:J871" si="75">H820/G820</f>
        <v>2.7460582010582005E-3</v>
      </c>
      <c r="W820">
        <v>2416.2686483767275</v>
      </c>
      <c r="X820">
        <v>2.7460582010582005E-3</v>
      </c>
    </row>
    <row r="821" spans="3:24">
      <c r="C821">
        <v>2009</v>
      </c>
      <c r="D821">
        <v>502</v>
      </c>
      <c r="E821" s="321">
        <v>1</v>
      </c>
      <c r="F821" s="127">
        <v>6</v>
      </c>
      <c r="G821">
        <v>126</v>
      </c>
      <c r="H821">
        <v>0.4029666666666667</v>
      </c>
      <c r="I821">
        <v>3113.3810139742277</v>
      </c>
      <c r="J821">
        <f t="shared" si="75"/>
        <v>3.1981481481481483E-3</v>
      </c>
      <c r="W821">
        <v>3113.3810139742277</v>
      </c>
      <c r="X821">
        <v>3.1981481481481483E-3</v>
      </c>
    </row>
    <row r="822" spans="3:24">
      <c r="C822">
        <v>2009</v>
      </c>
      <c r="D822">
        <v>502</v>
      </c>
      <c r="E822" s="321">
        <v>1</v>
      </c>
      <c r="F822" s="127">
        <v>7</v>
      </c>
      <c r="G822">
        <v>126</v>
      </c>
      <c r="H822">
        <v>0.45493</v>
      </c>
      <c r="I822">
        <v>4195.5353988772522</v>
      </c>
      <c r="J822">
        <f t="shared" si="75"/>
        <v>3.6105555555555557E-3</v>
      </c>
      <c r="W822">
        <v>4195.5353988772522</v>
      </c>
      <c r="X822">
        <v>3.6105555555555557E-3</v>
      </c>
    </row>
    <row r="823" spans="3:24">
      <c r="C823">
        <v>2009</v>
      </c>
      <c r="D823">
        <v>502</v>
      </c>
      <c r="E823" s="321">
        <v>2</v>
      </c>
      <c r="F823" s="127">
        <v>1</v>
      </c>
      <c r="G823">
        <v>126</v>
      </c>
      <c r="H823">
        <v>0.21357666666666666</v>
      </c>
      <c r="I823">
        <v>1607.3698900776242</v>
      </c>
      <c r="J823">
        <f t="shared" si="75"/>
        <v>1.69505291005291E-3</v>
      </c>
      <c r="W823">
        <v>1607.3698900776242</v>
      </c>
      <c r="X823">
        <v>1.69505291005291E-3</v>
      </c>
    </row>
    <row r="824" spans="3:24">
      <c r="C824">
        <v>2009</v>
      </c>
      <c r="D824">
        <v>502</v>
      </c>
      <c r="E824" s="321">
        <v>2</v>
      </c>
      <c r="F824" s="127">
        <v>2</v>
      </c>
      <c r="G824">
        <v>126</v>
      </c>
      <c r="H824">
        <v>0.24949333333333334</v>
      </c>
      <c r="I824">
        <v>1546.8189273642552</v>
      </c>
      <c r="J824">
        <f t="shared" si="75"/>
        <v>1.9801058201058203E-3</v>
      </c>
      <c r="W824">
        <v>1546.8189273642552</v>
      </c>
      <c r="X824">
        <v>1.9801058201058203E-3</v>
      </c>
    </row>
    <row r="825" spans="3:24">
      <c r="C825">
        <v>2009</v>
      </c>
      <c r="D825">
        <v>502</v>
      </c>
      <c r="E825" s="321">
        <v>2</v>
      </c>
      <c r="F825" s="127">
        <v>3</v>
      </c>
      <c r="G825">
        <v>126</v>
      </c>
      <c r="H825">
        <v>0.29184666666666664</v>
      </c>
      <c r="I825">
        <v>2340.1917977881362</v>
      </c>
      <c r="J825">
        <f t="shared" si="75"/>
        <v>2.3162433862433862E-3</v>
      </c>
      <c r="W825">
        <v>2340.1917977881362</v>
      </c>
      <c r="X825">
        <v>2.3162433862433862E-3</v>
      </c>
    </row>
    <row r="826" spans="3:24">
      <c r="C826">
        <v>2009</v>
      </c>
      <c r="D826">
        <v>502</v>
      </c>
      <c r="E826" s="321">
        <v>2</v>
      </c>
      <c r="F826" s="127">
        <v>4</v>
      </c>
      <c r="G826">
        <v>126</v>
      </c>
      <c r="H826">
        <v>0.26396666666666668</v>
      </c>
      <c r="I826">
        <v>2052.9628720965156</v>
      </c>
      <c r="J826">
        <f t="shared" si="75"/>
        <v>2.094973544973545E-3</v>
      </c>
      <c r="W826">
        <v>2052.9628720965156</v>
      </c>
      <c r="X826">
        <v>2.094973544973545E-3</v>
      </c>
    </row>
    <row r="827" spans="3:24">
      <c r="C827">
        <v>2009</v>
      </c>
      <c r="D827">
        <v>502</v>
      </c>
      <c r="E827" s="321">
        <v>2</v>
      </c>
      <c r="F827" s="127">
        <v>5</v>
      </c>
      <c r="G827">
        <v>126</v>
      </c>
      <c r="H827">
        <v>0.44546999999999998</v>
      </c>
      <c r="I827">
        <v>2944.1488361342999</v>
      </c>
      <c r="J827">
        <f t="shared" si="75"/>
        <v>3.5354761904761904E-3</v>
      </c>
      <c r="W827">
        <v>2944.1488361342999</v>
      </c>
      <c r="X827">
        <v>3.5354761904761904E-3</v>
      </c>
    </row>
    <row r="828" spans="3:24">
      <c r="C828">
        <v>2009</v>
      </c>
      <c r="D828">
        <v>502</v>
      </c>
      <c r="E828" s="321">
        <v>2</v>
      </c>
      <c r="F828" s="127">
        <v>6</v>
      </c>
      <c r="G828">
        <v>126</v>
      </c>
      <c r="H828">
        <v>0.52965333333333342</v>
      </c>
      <c r="I828">
        <v>4209.5086979649532</v>
      </c>
      <c r="J828">
        <f t="shared" si="75"/>
        <v>4.203597883597884E-3</v>
      </c>
      <c r="W828">
        <v>4209.5086979649532</v>
      </c>
      <c r="X828">
        <v>4.203597883597884E-3</v>
      </c>
    </row>
    <row r="829" spans="3:24">
      <c r="C829">
        <v>2009</v>
      </c>
      <c r="D829">
        <v>502</v>
      </c>
      <c r="E829" s="321">
        <v>2</v>
      </c>
      <c r="F829" s="127">
        <v>7</v>
      </c>
      <c r="G829">
        <v>126</v>
      </c>
      <c r="H829">
        <v>0.70186333333333328</v>
      </c>
      <c r="I829">
        <v>5234.2172977296514</v>
      </c>
      <c r="J829">
        <f t="shared" si="75"/>
        <v>5.5703439153439145E-3</v>
      </c>
      <c r="W829">
        <v>5234.2172977296514</v>
      </c>
      <c r="X829">
        <v>5.5703439153439145E-3</v>
      </c>
    </row>
    <row r="830" spans="3:24">
      <c r="C830">
        <v>2009</v>
      </c>
      <c r="D830">
        <v>502</v>
      </c>
      <c r="E830" s="321">
        <v>3</v>
      </c>
      <c r="F830" s="127">
        <v>1</v>
      </c>
      <c r="G830">
        <v>126</v>
      </c>
      <c r="H830">
        <v>0.22388333333333335</v>
      </c>
      <c r="I830">
        <v>1770.3917127674622</v>
      </c>
      <c r="J830">
        <f t="shared" si="75"/>
        <v>1.7768518518518519E-3</v>
      </c>
      <c r="W830">
        <v>1770.3917127674622</v>
      </c>
      <c r="X830">
        <v>1.7768518518518519E-3</v>
      </c>
    </row>
    <row r="831" spans="3:24">
      <c r="C831">
        <v>2009</v>
      </c>
      <c r="D831">
        <v>502</v>
      </c>
      <c r="E831" s="321">
        <v>3</v>
      </c>
      <c r="F831" s="127">
        <v>2</v>
      </c>
      <c r="G831">
        <v>126</v>
      </c>
      <c r="H831">
        <v>0.22399999999999998</v>
      </c>
      <c r="I831">
        <v>1789.0227782177294</v>
      </c>
      <c r="J831">
        <f t="shared" si="75"/>
        <v>1.7777777777777776E-3</v>
      </c>
      <c r="W831">
        <v>1789.0227782177294</v>
      </c>
      <c r="X831">
        <v>1.7777777777777776E-3</v>
      </c>
    </row>
    <row r="832" spans="3:24">
      <c r="C832">
        <v>2009</v>
      </c>
      <c r="D832">
        <v>502</v>
      </c>
      <c r="E832" s="321">
        <v>3</v>
      </c>
      <c r="F832" s="127">
        <v>3</v>
      </c>
      <c r="G832">
        <v>126</v>
      </c>
      <c r="H832">
        <v>0.37088000000000004</v>
      </c>
      <c r="I832">
        <v>2194.2484517610428</v>
      </c>
      <c r="J832">
        <f t="shared" si="75"/>
        <v>2.9434920634920638E-3</v>
      </c>
      <c r="W832">
        <v>2194.2484517610428</v>
      </c>
      <c r="X832">
        <v>2.9434920634920638E-3</v>
      </c>
    </row>
    <row r="833" spans="3:24">
      <c r="C833">
        <v>2009</v>
      </c>
      <c r="D833">
        <v>502</v>
      </c>
      <c r="E833" s="321">
        <v>3</v>
      </c>
      <c r="F833" s="127">
        <v>4</v>
      </c>
      <c r="G833">
        <v>126</v>
      </c>
      <c r="H833">
        <v>0.39437000000000005</v>
      </c>
      <c r="I833">
        <v>2871.177163120753</v>
      </c>
      <c r="J833">
        <f t="shared" si="75"/>
        <v>3.1299206349206352E-3</v>
      </c>
      <c r="W833">
        <v>2871.177163120753</v>
      </c>
      <c r="X833">
        <v>3.1299206349206352E-3</v>
      </c>
    </row>
    <row r="834" spans="3:24">
      <c r="C834">
        <v>2009</v>
      </c>
      <c r="D834">
        <v>502</v>
      </c>
      <c r="E834" s="321">
        <v>3</v>
      </c>
      <c r="F834" s="127">
        <v>5</v>
      </c>
      <c r="G834">
        <v>126</v>
      </c>
      <c r="H834">
        <v>0.54576333333333338</v>
      </c>
      <c r="I834">
        <v>3509.2911547924077</v>
      </c>
      <c r="J834">
        <f t="shared" si="75"/>
        <v>4.3314550264550271E-3</v>
      </c>
      <c r="W834">
        <v>3509.2911547924077</v>
      </c>
      <c r="X834">
        <v>4.3314550264550271E-3</v>
      </c>
    </row>
    <row r="835" spans="3:24">
      <c r="C835">
        <v>2009</v>
      </c>
      <c r="D835">
        <v>502</v>
      </c>
      <c r="E835" s="321">
        <v>3</v>
      </c>
      <c r="F835" s="127">
        <v>6</v>
      </c>
      <c r="G835">
        <v>126</v>
      </c>
      <c r="H835">
        <v>0.55040999999999995</v>
      </c>
      <c r="I835">
        <v>4181.5620997895503</v>
      </c>
      <c r="J835">
        <f t="shared" si="75"/>
        <v>4.3683333333333326E-3</v>
      </c>
      <c r="W835">
        <v>4181.5620997895503</v>
      </c>
      <c r="X835">
        <v>4.3683333333333326E-3</v>
      </c>
    </row>
    <row r="836" spans="3:24">
      <c r="C836">
        <v>2009</v>
      </c>
      <c r="D836">
        <v>502</v>
      </c>
      <c r="E836" s="321">
        <v>3</v>
      </c>
      <c r="F836" s="127">
        <v>7</v>
      </c>
      <c r="G836">
        <v>126</v>
      </c>
      <c r="H836">
        <v>0.58562999999999998</v>
      </c>
      <c r="I836">
        <v>5406.5546531446244</v>
      </c>
      <c r="J836">
        <f t="shared" si="75"/>
        <v>4.6478571428571428E-3</v>
      </c>
      <c r="W836">
        <v>5406.5546531446244</v>
      </c>
      <c r="X836">
        <v>4.6478571428571428E-3</v>
      </c>
    </row>
    <row r="837" spans="3:24">
      <c r="C837">
        <v>2009</v>
      </c>
      <c r="D837">
        <v>502</v>
      </c>
      <c r="E837" s="321">
        <v>4</v>
      </c>
      <c r="F837" s="127">
        <v>1</v>
      </c>
      <c r="G837">
        <v>126</v>
      </c>
      <c r="H837">
        <v>0.25877666666666665</v>
      </c>
      <c r="I837">
        <v>1433.4799458751295</v>
      </c>
      <c r="J837">
        <f t="shared" si="75"/>
        <v>2.0537830687830686E-3</v>
      </c>
      <c r="W837">
        <v>1433.4799458751295</v>
      </c>
      <c r="X837">
        <v>2.0537830687830686E-3</v>
      </c>
    </row>
    <row r="838" spans="3:24">
      <c r="C838">
        <v>2009</v>
      </c>
      <c r="D838">
        <v>502</v>
      </c>
      <c r="E838" s="321">
        <v>4</v>
      </c>
      <c r="F838" s="127">
        <v>2</v>
      </c>
      <c r="G838">
        <v>126</v>
      </c>
      <c r="H838">
        <v>0.25147666666666668</v>
      </c>
      <c r="I838">
        <v>1484.7153758633642</v>
      </c>
      <c r="J838">
        <f t="shared" si="75"/>
        <v>1.9958465608465609E-3</v>
      </c>
      <c r="W838">
        <v>1484.7153758633642</v>
      </c>
      <c r="X838">
        <v>1.9958465608465609E-3</v>
      </c>
    </row>
    <row r="839" spans="3:24">
      <c r="C839">
        <v>2009</v>
      </c>
      <c r="D839">
        <v>502</v>
      </c>
      <c r="E839" s="321">
        <v>4</v>
      </c>
      <c r="F839" s="127">
        <v>3</v>
      </c>
      <c r="G839">
        <v>126</v>
      </c>
      <c r="H839">
        <v>0.27504666666666666</v>
      </c>
      <c r="I839">
        <v>2015.7007411959814</v>
      </c>
      <c r="J839">
        <f t="shared" si="75"/>
        <v>2.1829100529100528E-3</v>
      </c>
      <c r="W839">
        <v>2015.7007411959814</v>
      </c>
      <c r="X839">
        <v>2.1829100529100528E-3</v>
      </c>
    </row>
    <row r="840" spans="3:24">
      <c r="C840">
        <v>2009</v>
      </c>
      <c r="D840">
        <v>502</v>
      </c>
      <c r="E840" s="321">
        <v>4</v>
      </c>
      <c r="F840" s="127">
        <v>4</v>
      </c>
      <c r="G840">
        <v>126</v>
      </c>
      <c r="H840">
        <v>0.37404999999999999</v>
      </c>
      <c r="I840">
        <v>2840.1253873703081</v>
      </c>
      <c r="J840">
        <f t="shared" si="75"/>
        <v>2.9686507936507937E-3</v>
      </c>
      <c r="W840">
        <v>2840.1253873703081</v>
      </c>
      <c r="X840">
        <v>2.9686507936507937E-3</v>
      </c>
    </row>
    <row r="841" spans="3:24">
      <c r="C841">
        <v>2009</v>
      </c>
      <c r="D841">
        <v>502</v>
      </c>
      <c r="E841" s="321">
        <v>4</v>
      </c>
      <c r="F841" s="127">
        <v>5</v>
      </c>
      <c r="G841">
        <v>126</v>
      </c>
      <c r="H841">
        <v>0.51962666666666668</v>
      </c>
      <c r="I841">
        <v>2840.1253873703081</v>
      </c>
      <c r="J841">
        <f t="shared" si="75"/>
        <v>4.1240211640211641E-3</v>
      </c>
      <c r="W841">
        <v>2840.1253873703081</v>
      </c>
      <c r="X841">
        <v>4.1240211640211641E-3</v>
      </c>
    </row>
    <row r="842" spans="3:24">
      <c r="C842">
        <v>2009</v>
      </c>
      <c r="D842">
        <v>502</v>
      </c>
      <c r="E842" s="321">
        <v>4</v>
      </c>
      <c r="F842" s="127">
        <v>6</v>
      </c>
      <c r="G842">
        <v>126</v>
      </c>
      <c r="H842">
        <v>0.58838333333333326</v>
      </c>
      <c r="I842">
        <v>3909.8590619731526</v>
      </c>
      <c r="J842">
        <f t="shared" si="75"/>
        <v>4.6697089947089938E-3</v>
      </c>
      <c r="W842">
        <v>3909.8590619731526</v>
      </c>
      <c r="X842">
        <v>4.6697089947089938E-3</v>
      </c>
    </row>
    <row r="843" spans="3:24">
      <c r="C843">
        <v>2009</v>
      </c>
      <c r="D843">
        <v>502</v>
      </c>
      <c r="E843" s="321">
        <v>4</v>
      </c>
      <c r="F843" s="127">
        <v>7</v>
      </c>
      <c r="G843">
        <v>126</v>
      </c>
      <c r="H843">
        <v>0.57355</v>
      </c>
      <c r="I843">
        <v>4819.6760914612069</v>
      </c>
      <c r="J843">
        <f t="shared" si="75"/>
        <v>4.5519841269841274E-3</v>
      </c>
      <c r="W843">
        <v>4819.6760914612069</v>
      </c>
      <c r="X843">
        <v>4.5519841269841274E-3</v>
      </c>
    </row>
    <row r="844" spans="3:24">
      <c r="C844">
        <v>2009</v>
      </c>
      <c r="D844">
        <v>502</v>
      </c>
      <c r="E844" s="321">
        <v>1</v>
      </c>
      <c r="F844" s="127">
        <v>1</v>
      </c>
      <c r="G844">
        <v>133</v>
      </c>
      <c r="H844">
        <v>0.31072</v>
      </c>
      <c r="I844">
        <v>1506.4516188886762</v>
      </c>
      <c r="J844">
        <f t="shared" si="75"/>
        <v>2.3362406015037594E-3</v>
      </c>
      <c r="W844">
        <v>1506.4516188886762</v>
      </c>
      <c r="X844">
        <v>2.3362406015037594E-3</v>
      </c>
    </row>
    <row r="845" spans="3:24">
      <c r="C845">
        <v>2009</v>
      </c>
      <c r="D845">
        <v>502</v>
      </c>
      <c r="E845" s="321">
        <v>1</v>
      </c>
      <c r="F845" s="127">
        <v>2</v>
      </c>
      <c r="G845">
        <v>133</v>
      </c>
      <c r="H845">
        <v>0.26008666666666663</v>
      </c>
      <c r="I845">
        <v>1407.0859364872506</v>
      </c>
      <c r="J845">
        <f t="shared" si="75"/>
        <v>1.955538847117794E-3</v>
      </c>
      <c r="W845">
        <v>1407.0859364872506</v>
      </c>
      <c r="X845">
        <v>1.955538847117794E-3</v>
      </c>
    </row>
    <row r="846" spans="3:24">
      <c r="C846">
        <v>2009</v>
      </c>
      <c r="D846">
        <v>502</v>
      </c>
      <c r="E846" s="321">
        <v>1</v>
      </c>
      <c r="F846" s="127">
        <v>3</v>
      </c>
      <c r="G846">
        <v>133</v>
      </c>
      <c r="H846">
        <v>0.38202000000000003</v>
      </c>
      <c r="I846">
        <v>1428.8221795125628</v>
      </c>
      <c r="J846">
        <f t="shared" si="75"/>
        <v>2.8723308270676693E-3</v>
      </c>
      <c r="W846">
        <v>1428.8221795125628</v>
      </c>
      <c r="X846">
        <v>2.8723308270676693E-3</v>
      </c>
    </row>
    <row r="847" spans="3:24">
      <c r="C847">
        <v>2009</v>
      </c>
      <c r="D847">
        <v>502</v>
      </c>
      <c r="E847" s="321">
        <v>1</v>
      </c>
      <c r="F847" s="127">
        <v>4</v>
      </c>
      <c r="G847">
        <v>133</v>
      </c>
      <c r="H847">
        <v>0.32774666666666669</v>
      </c>
      <c r="I847">
        <v>2380.5591062637154</v>
      </c>
      <c r="J847">
        <f t="shared" si="75"/>
        <v>2.464260651629073E-3</v>
      </c>
      <c r="W847">
        <v>2380.5591062637154</v>
      </c>
      <c r="X847">
        <v>2.464260651629073E-3</v>
      </c>
    </row>
    <row r="848" spans="3:24">
      <c r="C848">
        <v>2009</v>
      </c>
      <c r="D848">
        <v>502</v>
      </c>
      <c r="E848" s="321">
        <v>1</v>
      </c>
      <c r="F848" s="127">
        <v>5</v>
      </c>
      <c r="G848">
        <v>133</v>
      </c>
      <c r="H848">
        <v>0.39380666666666664</v>
      </c>
      <c r="I848">
        <v>2416.2686483767275</v>
      </c>
      <c r="J848">
        <f t="shared" si="75"/>
        <v>2.960952380952381E-3</v>
      </c>
      <c r="W848">
        <v>2416.2686483767275</v>
      </c>
      <c r="X848">
        <v>2.960952380952381E-3</v>
      </c>
    </row>
    <row r="849" spans="3:24">
      <c r="C849">
        <v>2009</v>
      </c>
      <c r="D849">
        <v>502</v>
      </c>
      <c r="E849" s="321">
        <v>1</v>
      </c>
      <c r="F849" s="127">
        <v>6</v>
      </c>
      <c r="G849">
        <v>133</v>
      </c>
      <c r="H849">
        <v>0.46762666666666663</v>
      </c>
      <c r="I849">
        <v>3113.3810139742277</v>
      </c>
      <c r="J849">
        <f t="shared" si="75"/>
        <v>3.5159899749373433E-3</v>
      </c>
      <c r="W849">
        <v>3113.3810139742277</v>
      </c>
      <c r="X849">
        <v>3.5159899749373433E-3</v>
      </c>
    </row>
    <row r="850" spans="3:24">
      <c r="C850">
        <v>2009</v>
      </c>
      <c r="D850">
        <v>502</v>
      </c>
      <c r="E850" s="321">
        <v>1</v>
      </c>
      <c r="F850" s="127">
        <v>7</v>
      </c>
      <c r="G850">
        <v>133</v>
      </c>
      <c r="H850">
        <v>0.51252999999999993</v>
      </c>
      <c r="I850">
        <v>4195.5353988772522</v>
      </c>
      <c r="J850">
        <f t="shared" si="75"/>
        <v>3.8536090225563904E-3</v>
      </c>
      <c r="W850">
        <v>4195.5353988772522</v>
      </c>
      <c r="X850">
        <v>3.8536090225563904E-3</v>
      </c>
    </row>
    <row r="851" spans="3:24">
      <c r="C851">
        <v>2009</v>
      </c>
      <c r="D851">
        <v>502</v>
      </c>
      <c r="E851" s="321">
        <v>2</v>
      </c>
      <c r="F851" s="127">
        <v>1</v>
      </c>
      <c r="G851">
        <v>133</v>
      </c>
      <c r="H851">
        <v>0.31294333333333335</v>
      </c>
      <c r="I851">
        <v>1607.3698900776242</v>
      </c>
      <c r="J851">
        <f t="shared" si="75"/>
        <v>2.3529573934837093E-3</v>
      </c>
      <c r="W851">
        <v>1607.3698900776242</v>
      </c>
      <c r="X851">
        <v>2.3529573934837093E-3</v>
      </c>
    </row>
    <row r="852" spans="3:24">
      <c r="C852">
        <v>2009</v>
      </c>
      <c r="D852">
        <v>502</v>
      </c>
      <c r="E852" s="321">
        <v>2</v>
      </c>
      <c r="F852" s="127">
        <v>2</v>
      </c>
      <c r="G852">
        <v>133</v>
      </c>
      <c r="H852">
        <v>0.32383333333333336</v>
      </c>
      <c r="I852">
        <v>1546.8189273642552</v>
      </c>
      <c r="J852">
        <f t="shared" si="75"/>
        <v>2.4348370927318296E-3</v>
      </c>
      <c r="W852">
        <v>1546.8189273642552</v>
      </c>
      <c r="X852">
        <v>2.4348370927318296E-3</v>
      </c>
    </row>
    <row r="853" spans="3:24">
      <c r="C853">
        <v>2009</v>
      </c>
      <c r="D853">
        <v>502</v>
      </c>
      <c r="E853" s="321">
        <v>2</v>
      </c>
      <c r="F853" s="127">
        <v>3</v>
      </c>
      <c r="G853">
        <v>133</v>
      </c>
      <c r="H853">
        <v>0.36965666666666669</v>
      </c>
      <c r="I853">
        <v>2340.1917977881362</v>
      </c>
      <c r="J853">
        <f t="shared" si="75"/>
        <v>2.7793734335839599E-3</v>
      </c>
      <c r="W853">
        <v>2340.1917977881362</v>
      </c>
      <c r="X853">
        <v>2.7793734335839599E-3</v>
      </c>
    </row>
    <row r="854" spans="3:24">
      <c r="C854">
        <v>2009</v>
      </c>
      <c r="D854">
        <v>502</v>
      </c>
      <c r="E854" s="321">
        <v>2</v>
      </c>
      <c r="F854" s="127">
        <v>4</v>
      </c>
      <c r="G854">
        <v>133</v>
      </c>
      <c r="H854">
        <v>0.33538000000000001</v>
      </c>
      <c r="I854">
        <v>2052.9628720965156</v>
      </c>
      <c r="J854">
        <f t="shared" si="75"/>
        <v>2.5216541353383459E-3</v>
      </c>
      <c r="W854">
        <v>2052.9628720965156</v>
      </c>
      <c r="X854">
        <v>2.5216541353383459E-3</v>
      </c>
    </row>
    <row r="855" spans="3:24">
      <c r="C855">
        <v>2009</v>
      </c>
      <c r="D855">
        <v>502</v>
      </c>
      <c r="E855" s="321">
        <v>2</v>
      </c>
      <c r="F855" s="127">
        <v>5</v>
      </c>
      <c r="G855">
        <v>133</v>
      </c>
      <c r="H855">
        <v>0.50522999999999996</v>
      </c>
      <c r="I855">
        <v>2944.1488361342999</v>
      </c>
      <c r="J855">
        <f t="shared" si="75"/>
        <v>3.798721804511278E-3</v>
      </c>
      <c r="W855">
        <v>2944.1488361342999</v>
      </c>
      <c r="X855">
        <v>3.798721804511278E-3</v>
      </c>
    </row>
    <row r="856" spans="3:24">
      <c r="C856">
        <v>2009</v>
      </c>
      <c r="D856">
        <v>502</v>
      </c>
      <c r="E856" s="321">
        <v>2</v>
      </c>
      <c r="F856" s="127">
        <v>6</v>
      </c>
      <c r="G856">
        <v>133</v>
      </c>
      <c r="H856">
        <v>0.58953666666666671</v>
      </c>
      <c r="I856">
        <v>4209.5086979649532</v>
      </c>
      <c r="J856">
        <f t="shared" si="75"/>
        <v>4.4326065162907267E-3</v>
      </c>
      <c r="W856">
        <v>4209.5086979649532</v>
      </c>
      <c r="X856">
        <v>4.4326065162907267E-3</v>
      </c>
    </row>
    <row r="857" spans="3:24">
      <c r="C857">
        <v>2009</v>
      </c>
      <c r="D857">
        <v>502</v>
      </c>
      <c r="E857" s="321">
        <v>2</v>
      </c>
      <c r="F857" s="127">
        <v>7</v>
      </c>
      <c r="G857">
        <v>133</v>
      </c>
      <c r="H857">
        <v>0.74753999999999998</v>
      </c>
      <c r="I857">
        <v>5234.2172977296514</v>
      </c>
      <c r="J857">
        <f t="shared" si="75"/>
        <v>5.6206015037593982E-3</v>
      </c>
      <c r="W857">
        <v>5234.2172977296514</v>
      </c>
      <c r="X857">
        <v>5.6206015037593982E-3</v>
      </c>
    </row>
    <row r="858" spans="3:24">
      <c r="C858">
        <v>2009</v>
      </c>
      <c r="D858">
        <v>502</v>
      </c>
      <c r="E858" s="321">
        <v>3</v>
      </c>
      <c r="F858" s="127">
        <v>1</v>
      </c>
      <c r="G858">
        <v>133</v>
      </c>
      <c r="H858">
        <v>0.31097333333333332</v>
      </c>
      <c r="I858">
        <v>1770.3917127674622</v>
      </c>
      <c r="J858">
        <f t="shared" si="75"/>
        <v>2.3381453634085214E-3</v>
      </c>
      <c r="W858">
        <v>1770.3917127674622</v>
      </c>
      <c r="X858">
        <v>2.3381453634085214E-3</v>
      </c>
    </row>
    <row r="859" spans="3:24">
      <c r="C859">
        <v>2009</v>
      </c>
      <c r="D859">
        <v>502</v>
      </c>
      <c r="E859" s="321">
        <v>3</v>
      </c>
      <c r="F859" s="127">
        <v>2</v>
      </c>
      <c r="G859">
        <v>133</v>
      </c>
      <c r="H859">
        <v>0.29017666666666669</v>
      </c>
      <c r="I859">
        <v>1789.0227782177294</v>
      </c>
      <c r="J859">
        <f t="shared" si="75"/>
        <v>2.181779448621554E-3</v>
      </c>
      <c r="W859">
        <v>1789.0227782177294</v>
      </c>
      <c r="X859">
        <v>2.181779448621554E-3</v>
      </c>
    </row>
    <row r="860" spans="3:24">
      <c r="C860">
        <v>2009</v>
      </c>
      <c r="D860">
        <v>502</v>
      </c>
      <c r="E860" s="321">
        <v>3</v>
      </c>
      <c r="F860" s="127">
        <v>3</v>
      </c>
      <c r="G860">
        <v>133</v>
      </c>
      <c r="H860">
        <v>0.43286666666666668</v>
      </c>
      <c r="I860">
        <v>2194.2484517610428</v>
      </c>
      <c r="J860">
        <f t="shared" si="75"/>
        <v>3.2546365914786967E-3</v>
      </c>
      <c r="W860">
        <v>2194.2484517610428</v>
      </c>
      <c r="X860">
        <v>3.2546365914786967E-3</v>
      </c>
    </row>
    <row r="861" spans="3:24">
      <c r="C861">
        <v>2009</v>
      </c>
      <c r="D861">
        <v>502</v>
      </c>
      <c r="E861" s="321">
        <v>3</v>
      </c>
      <c r="F861" s="127">
        <v>4</v>
      </c>
      <c r="G861">
        <v>133</v>
      </c>
      <c r="H861">
        <v>0.43561999999999995</v>
      </c>
      <c r="I861">
        <v>2871.177163120753</v>
      </c>
      <c r="J861">
        <f t="shared" si="75"/>
        <v>3.2753383458646612E-3</v>
      </c>
      <c r="W861">
        <v>2871.177163120753</v>
      </c>
      <c r="X861">
        <v>3.2753383458646612E-3</v>
      </c>
    </row>
    <row r="862" spans="3:24">
      <c r="C862">
        <v>2009</v>
      </c>
      <c r="D862">
        <v>502</v>
      </c>
      <c r="E862" s="321">
        <v>3</v>
      </c>
      <c r="F862" s="127">
        <v>5</v>
      </c>
      <c r="G862">
        <v>133</v>
      </c>
      <c r="H862">
        <v>0.57619333333333334</v>
      </c>
      <c r="I862">
        <v>3509.2911547924077</v>
      </c>
      <c r="J862">
        <f t="shared" si="75"/>
        <v>4.3322807017543864E-3</v>
      </c>
      <c r="W862">
        <v>3509.2911547924077</v>
      </c>
      <c r="X862">
        <v>4.3322807017543864E-3</v>
      </c>
    </row>
    <row r="863" spans="3:24">
      <c r="C863">
        <v>2009</v>
      </c>
      <c r="D863">
        <v>502</v>
      </c>
      <c r="E863" s="321">
        <v>3</v>
      </c>
      <c r="F863" s="127">
        <v>6</v>
      </c>
      <c r="G863">
        <v>133</v>
      </c>
      <c r="H863">
        <v>0.59743999999999997</v>
      </c>
      <c r="I863">
        <v>4181.5620997895503</v>
      </c>
      <c r="J863">
        <f t="shared" si="75"/>
        <v>4.4920300751879697E-3</v>
      </c>
      <c r="W863">
        <v>4181.5620997895503</v>
      </c>
      <c r="X863">
        <v>4.4920300751879697E-3</v>
      </c>
    </row>
    <row r="864" spans="3:24">
      <c r="C864">
        <v>2009</v>
      </c>
      <c r="D864">
        <v>502</v>
      </c>
      <c r="E864" s="321">
        <v>3</v>
      </c>
      <c r="F864" s="127">
        <v>7</v>
      </c>
      <c r="G864">
        <v>133</v>
      </c>
      <c r="H864">
        <v>0.63553666666666675</v>
      </c>
      <c r="I864">
        <v>5406.5546531446244</v>
      </c>
      <c r="J864">
        <f t="shared" si="75"/>
        <v>4.7784711779448631E-3</v>
      </c>
      <c r="W864">
        <v>5406.5546531446244</v>
      </c>
      <c r="X864">
        <v>4.7784711779448631E-3</v>
      </c>
    </row>
    <row r="865" spans="3:24">
      <c r="C865">
        <v>2009</v>
      </c>
      <c r="D865">
        <v>502</v>
      </c>
      <c r="E865" s="321">
        <v>4</v>
      </c>
      <c r="F865" s="127">
        <v>1</v>
      </c>
      <c r="G865">
        <v>133</v>
      </c>
      <c r="H865">
        <v>0.3334266666666667</v>
      </c>
      <c r="I865">
        <v>1433.4799458751295</v>
      </c>
      <c r="J865">
        <f t="shared" si="75"/>
        <v>2.5069674185463661E-3</v>
      </c>
      <c r="W865">
        <v>1433.4799458751295</v>
      </c>
      <c r="X865">
        <v>2.5069674185463661E-3</v>
      </c>
    </row>
    <row r="866" spans="3:24">
      <c r="C866">
        <v>2009</v>
      </c>
      <c r="D866">
        <v>502</v>
      </c>
      <c r="E866" s="321">
        <v>4</v>
      </c>
      <c r="F866" s="127">
        <v>2</v>
      </c>
      <c r="G866">
        <v>133</v>
      </c>
      <c r="H866">
        <v>0.33162333333333333</v>
      </c>
      <c r="I866">
        <v>1484.7153758633642</v>
      </c>
      <c r="J866">
        <f t="shared" si="75"/>
        <v>2.4934085213032583E-3</v>
      </c>
      <c r="W866">
        <v>1484.7153758633642</v>
      </c>
      <c r="X866">
        <v>2.4934085213032583E-3</v>
      </c>
    </row>
    <row r="867" spans="3:24">
      <c r="C867">
        <v>2009</v>
      </c>
      <c r="D867">
        <v>502</v>
      </c>
      <c r="E867" s="321">
        <v>4</v>
      </c>
      <c r="F867" s="127">
        <v>3</v>
      </c>
      <c r="G867">
        <v>133</v>
      </c>
      <c r="H867">
        <v>0.34218333333333328</v>
      </c>
      <c r="I867">
        <v>2015.7007411959814</v>
      </c>
      <c r="J867">
        <f t="shared" si="75"/>
        <v>2.5728070175438595E-3</v>
      </c>
      <c r="W867">
        <v>2015.7007411959814</v>
      </c>
      <c r="X867">
        <v>2.5728070175438595E-3</v>
      </c>
    </row>
    <row r="868" spans="3:24">
      <c r="C868">
        <v>2009</v>
      </c>
      <c r="D868">
        <v>502</v>
      </c>
      <c r="E868" s="321">
        <v>4</v>
      </c>
      <c r="F868" s="127">
        <v>4</v>
      </c>
      <c r="G868">
        <v>133</v>
      </c>
      <c r="H868">
        <v>0.44429666666666662</v>
      </c>
      <c r="I868">
        <v>2840.1253873703081</v>
      </c>
      <c r="J868">
        <f t="shared" si="75"/>
        <v>3.3405764411027564E-3</v>
      </c>
      <c r="W868">
        <v>2840.1253873703081</v>
      </c>
      <c r="X868">
        <v>3.3405764411027564E-3</v>
      </c>
    </row>
    <row r="869" spans="3:24">
      <c r="C869">
        <v>2009</v>
      </c>
      <c r="D869">
        <v>502</v>
      </c>
      <c r="E869" s="321">
        <v>4</v>
      </c>
      <c r="F869" s="127">
        <v>5</v>
      </c>
      <c r="G869">
        <v>133</v>
      </c>
      <c r="H869">
        <v>0.55232333333333339</v>
      </c>
      <c r="I869">
        <v>2840.1253873703081</v>
      </c>
      <c r="J869">
        <f t="shared" si="75"/>
        <v>4.1528070175438601E-3</v>
      </c>
      <c r="W869">
        <v>2840.1253873703081</v>
      </c>
      <c r="X869">
        <v>4.1528070175438601E-3</v>
      </c>
    </row>
    <row r="870" spans="3:24">
      <c r="C870">
        <v>2009</v>
      </c>
      <c r="D870">
        <v>502</v>
      </c>
      <c r="E870" s="321">
        <v>4</v>
      </c>
      <c r="F870" s="127">
        <v>6</v>
      </c>
      <c r="G870">
        <v>133</v>
      </c>
      <c r="H870">
        <v>0.62164333333333344</v>
      </c>
      <c r="I870">
        <v>3909.8590619731526</v>
      </c>
      <c r="J870">
        <f t="shared" si="75"/>
        <v>4.6740100250626578E-3</v>
      </c>
      <c r="W870">
        <v>3909.8590619731526</v>
      </c>
      <c r="X870">
        <v>4.6740100250626578E-3</v>
      </c>
    </row>
    <row r="871" spans="3:24">
      <c r="C871">
        <v>2009</v>
      </c>
      <c r="D871">
        <v>502</v>
      </c>
      <c r="E871" s="321">
        <v>4</v>
      </c>
      <c r="F871" s="127">
        <v>7</v>
      </c>
      <c r="G871">
        <v>133</v>
      </c>
      <c r="H871">
        <v>0.60081666666666667</v>
      </c>
      <c r="I871">
        <v>4819.6760914612069</v>
      </c>
      <c r="J871">
        <f t="shared" si="75"/>
        <v>4.5174185463659148E-3</v>
      </c>
      <c r="W871">
        <v>4819.6760914612069</v>
      </c>
      <c r="X871">
        <v>4.5174185463659148E-3</v>
      </c>
    </row>
    <row r="872" spans="3:24">
      <c r="C872">
        <v>2011</v>
      </c>
      <c r="D872">
        <v>502</v>
      </c>
      <c r="E872">
        <v>1</v>
      </c>
      <c r="F872">
        <v>1</v>
      </c>
      <c r="G872">
        <v>89</v>
      </c>
      <c r="H872">
        <v>0.45116500000000004</v>
      </c>
      <c r="I872">
        <v>1957.7657194176743</v>
      </c>
      <c r="J872">
        <v>5.0692696629213484E-3</v>
      </c>
      <c r="W872">
        <v>1957.7657194176743</v>
      </c>
      <c r="X872">
        <v>5.0692696629213484E-3</v>
      </c>
    </row>
    <row r="873" spans="3:24">
      <c r="C873">
        <v>2011</v>
      </c>
      <c r="D873">
        <v>502</v>
      </c>
      <c r="E873">
        <v>1</v>
      </c>
      <c r="F873">
        <v>2</v>
      </c>
      <c r="G873">
        <v>89</v>
      </c>
      <c r="H873">
        <v>0.40397</v>
      </c>
      <c r="I873">
        <v>1508.2298626945851</v>
      </c>
      <c r="J873">
        <v>4.5389887640449435E-3</v>
      </c>
      <c r="W873">
        <v>1508.2298626945851</v>
      </c>
      <c r="X873">
        <v>4.5389887640449435E-3</v>
      </c>
    </row>
    <row r="874" spans="3:24">
      <c r="C874">
        <v>2011</v>
      </c>
      <c r="D874">
        <v>502</v>
      </c>
      <c r="E874">
        <v>1</v>
      </c>
      <c r="F874">
        <v>3</v>
      </c>
      <c r="G874">
        <v>89</v>
      </c>
      <c r="H874">
        <v>0.53211999999999993</v>
      </c>
      <c r="I874">
        <v>2491.3521610170092</v>
      </c>
      <c r="J874">
        <v>5.9788764044943809E-3</v>
      </c>
      <c r="W874">
        <v>2491.3521610170092</v>
      </c>
      <c r="X874">
        <v>5.9788764044943809E-3</v>
      </c>
    </row>
    <row r="875" spans="3:24">
      <c r="C875">
        <v>2011</v>
      </c>
      <c r="D875">
        <v>502</v>
      </c>
      <c r="E875">
        <v>1</v>
      </c>
      <c r="F875">
        <v>4</v>
      </c>
      <c r="G875">
        <v>89</v>
      </c>
      <c r="H875">
        <v>0.52699999999999991</v>
      </c>
      <c r="I875">
        <v>2344.1608728526162</v>
      </c>
      <c r="J875">
        <v>5.9213483146067407E-3</v>
      </c>
      <c r="W875">
        <v>2344.1608728526162</v>
      </c>
      <c r="X875">
        <v>5.9213483146067407E-3</v>
      </c>
    </row>
    <row r="876" spans="3:24">
      <c r="C876">
        <v>2011</v>
      </c>
      <c r="D876">
        <v>502</v>
      </c>
      <c r="E876">
        <v>1</v>
      </c>
      <c r="F876">
        <v>5</v>
      </c>
      <c r="G876">
        <v>89</v>
      </c>
      <c r="H876">
        <v>0.63442500000000002</v>
      </c>
      <c r="I876">
        <v>2563.4041573097356</v>
      </c>
      <c r="J876">
        <v>7.1283707865168544E-3</v>
      </c>
      <c r="W876">
        <v>2563.4041573097356</v>
      </c>
      <c r="X876">
        <v>7.1283707865168544E-3</v>
      </c>
    </row>
    <row r="877" spans="3:24">
      <c r="C877">
        <v>2011</v>
      </c>
      <c r="D877">
        <v>502</v>
      </c>
      <c r="E877">
        <v>1</v>
      </c>
      <c r="F877">
        <v>6</v>
      </c>
      <c r="G877">
        <v>89</v>
      </c>
      <c r="H877">
        <v>0.67537999999999998</v>
      </c>
      <c r="I877">
        <v>2362.0420645795939</v>
      </c>
      <c r="J877">
        <v>7.5885393258426966E-3</v>
      </c>
      <c r="W877">
        <v>2362.0420645795939</v>
      </c>
      <c r="X877">
        <v>7.5885393258426966E-3</v>
      </c>
    </row>
    <row r="878" spans="3:24">
      <c r="C878">
        <v>2011</v>
      </c>
      <c r="D878">
        <v>502</v>
      </c>
      <c r="E878">
        <v>1</v>
      </c>
      <c r="F878">
        <v>7</v>
      </c>
      <c r="G878">
        <v>89</v>
      </c>
      <c r="H878">
        <v>0.74330000000000007</v>
      </c>
      <c r="I878">
        <v>2340.7043874557539</v>
      </c>
      <c r="J878">
        <v>8.3516853932584286E-3</v>
      </c>
      <c r="W878">
        <v>2340.7043874557539</v>
      </c>
      <c r="X878">
        <v>8.3516853932584286E-3</v>
      </c>
    </row>
    <row r="879" spans="3:24">
      <c r="C879">
        <v>2011</v>
      </c>
      <c r="D879">
        <v>502</v>
      </c>
      <c r="E879">
        <v>1</v>
      </c>
      <c r="F879">
        <v>8</v>
      </c>
      <c r="G879">
        <v>89</v>
      </c>
      <c r="H879">
        <v>0.65528999999999993</v>
      </c>
      <c r="I879">
        <v>3264.3194393267449</v>
      </c>
      <c r="J879">
        <v>7.3628089887640439E-3</v>
      </c>
      <c r="W879">
        <v>3264.3194393267449</v>
      </c>
      <c r="X879">
        <v>7.3628089887640439E-3</v>
      </c>
    </row>
    <row r="880" spans="3:24">
      <c r="C880">
        <v>2011</v>
      </c>
      <c r="D880">
        <v>502</v>
      </c>
      <c r="E880">
        <v>1</v>
      </c>
      <c r="F880">
        <v>9</v>
      </c>
      <c r="G880">
        <v>89</v>
      </c>
      <c r="H880">
        <v>0.57058999999999993</v>
      </c>
      <c r="I880">
        <v>2403.8836260643943</v>
      </c>
      <c r="J880">
        <v>6.4111235955056174E-3</v>
      </c>
      <c r="W880">
        <v>2403.8836260643943</v>
      </c>
      <c r="X880">
        <v>6.4111235955056174E-3</v>
      </c>
    </row>
    <row r="881" spans="3:24">
      <c r="C881">
        <v>2011</v>
      </c>
      <c r="D881">
        <v>502</v>
      </c>
      <c r="E881">
        <v>1</v>
      </c>
      <c r="F881">
        <v>10</v>
      </c>
      <c r="G881">
        <v>89</v>
      </c>
      <c r="H881">
        <v>0.62767499999999998</v>
      </c>
      <c r="I881">
        <v>2544.4230440855267</v>
      </c>
      <c r="J881">
        <v>7.0525280898876405E-3</v>
      </c>
      <c r="W881">
        <v>2544.4230440855267</v>
      </c>
      <c r="X881">
        <v>7.0525280898876405E-3</v>
      </c>
    </row>
    <row r="882" spans="3:24">
      <c r="C882">
        <v>2011</v>
      </c>
      <c r="D882">
        <v>502</v>
      </c>
      <c r="E882">
        <v>1</v>
      </c>
      <c r="F882">
        <v>11</v>
      </c>
      <c r="G882">
        <v>89</v>
      </c>
      <c r="H882">
        <v>0.69157000000000002</v>
      </c>
      <c r="I882">
        <v>3175.6511887531206</v>
      </c>
      <c r="J882">
        <v>7.7704494382022475E-3</v>
      </c>
      <c r="W882">
        <v>3175.6511887531206</v>
      </c>
      <c r="X882">
        <v>7.7704494382022475E-3</v>
      </c>
    </row>
    <row r="883" spans="3:24">
      <c r="C883">
        <v>2011</v>
      </c>
      <c r="D883">
        <v>502</v>
      </c>
      <c r="E883">
        <v>1</v>
      </c>
      <c r="F883">
        <v>12</v>
      </c>
      <c r="G883">
        <v>89</v>
      </c>
      <c r="H883">
        <v>0.75829499999999994</v>
      </c>
      <c r="I883">
        <v>3257.8895941013907</v>
      </c>
      <c r="J883">
        <v>8.5201685393258425E-3</v>
      </c>
      <c r="W883">
        <v>3257.8895941013907</v>
      </c>
      <c r="X883">
        <v>8.5201685393258425E-3</v>
      </c>
    </row>
    <row r="884" spans="3:24">
      <c r="C884">
        <v>2011</v>
      </c>
      <c r="D884">
        <v>502</v>
      </c>
      <c r="E884">
        <v>1</v>
      </c>
      <c r="F884">
        <v>13</v>
      </c>
      <c r="G884">
        <v>89</v>
      </c>
      <c r="H884">
        <v>0.76934499999999995</v>
      </c>
      <c r="I884">
        <v>3217.89161543317</v>
      </c>
      <c r="J884">
        <v>8.6443258426966291E-3</v>
      </c>
      <c r="W884">
        <v>3217.89161543317</v>
      </c>
      <c r="X884">
        <v>8.6443258426966291E-3</v>
      </c>
    </row>
    <row r="885" spans="3:24">
      <c r="C885">
        <v>2011</v>
      </c>
      <c r="D885">
        <v>502</v>
      </c>
      <c r="E885">
        <v>1</v>
      </c>
      <c r="F885">
        <v>14</v>
      </c>
      <c r="G885">
        <v>89</v>
      </c>
      <c r="H885">
        <v>0.6307100000000001</v>
      </c>
      <c r="I885">
        <v>2594.9458899131819</v>
      </c>
      <c r="J885">
        <v>7.0866292134831475E-3</v>
      </c>
      <c r="W885">
        <v>2594.9458899131819</v>
      </c>
      <c r="X885">
        <v>7.0866292134831475E-3</v>
      </c>
    </row>
    <row r="886" spans="3:24">
      <c r="C886">
        <v>2011</v>
      </c>
      <c r="D886">
        <v>502</v>
      </c>
      <c r="E886">
        <v>2</v>
      </c>
      <c r="F886">
        <v>1</v>
      </c>
      <c r="G886">
        <v>89</v>
      </c>
      <c r="H886">
        <v>0.43005499999999997</v>
      </c>
      <c r="I886">
        <v>1714.9914574872371</v>
      </c>
      <c r="J886">
        <v>4.8320786516853932E-3</v>
      </c>
      <c r="W886">
        <v>1714.9914574872371</v>
      </c>
      <c r="X886">
        <v>4.8320786516853932E-3</v>
      </c>
    </row>
    <row r="887" spans="3:24">
      <c r="C887">
        <v>2011</v>
      </c>
      <c r="D887">
        <v>502</v>
      </c>
      <c r="E887">
        <v>2</v>
      </c>
      <c r="F887">
        <v>2</v>
      </c>
      <c r="G887">
        <v>89</v>
      </c>
      <c r="H887">
        <v>0.46886499999999998</v>
      </c>
      <c r="I887">
        <v>1976.7167969898462</v>
      </c>
      <c r="J887">
        <v>5.2681460674157297E-3</v>
      </c>
      <c r="W887">
        <v>1976.7167969898462</v>
      </c>
      <c r="X887">
        <v>5.2681460674157297E-3</v>
      </c>
    </row>
    <row r="888" spans="3:24">
      <c r="C888">
        <v>2011</v>
      </c>
      <c r="D888">
        <v>502</v>
      </c>
      <c r="E888">
        <v>2</v>
      </c>
      <c r="F888">
        <v>3</v>
      </c>
      <c r="G888">
        <v>89</v>
      </c>
      <c r="H888">
        <v>0.48482999999999998</v>
      </c>
      <c r="I888">
        <v>2037.5524013388927</v>
      </c>
      <c r="J888">
        <v>5.44752808988764E-3</v>
      </c>
      <c r="W888">
        <v>2037.5524013388927</v>
      </c>
      <c r="X888">
        <v>5.44752808988764E-3</v>
      </c>
    </row>
    <row r="889" spans="3:24">
      <c r="C889">
        <v>2011</v>
      </c>
      <c r="D889">
        <v>502</v>
      </c>
      <c r="E889">
        <v>2</v>
      </c>
      <c r="F889">
        <v>4</v>
      </c>
      <c r="G889">
        <v>89</v>
      </c>
      <c r="H889">
        <v>0.58316999999999997</v>
      </c>
      <c r="I889">
        <v>2802.8205159804556</v>
      </c>
      <c r="J889">
        <v>6.5524719101123594E-3</v>
      </c>
      <c r="W889">
        <v>2802.8205159804556</v>
      </c>
      <c r="X889">
        <v>6.5524719101123594E-3</v>
      </c>
    </row>
    <row r="890" spans="3:24">
      <c r="C890">
        <v>2011</v>
      </c>
      <c r="D890">
        <v>502</v>
      </c>
      <c r="E890">
        <v>2</v>
      </c>
      <c r="F890">
        <v>5</v>
      </c>
      <c r="G890">
        <v>89</v>
      </c>
      <c r="H890">
        <v>0.67061499999999996</v>
      </c>
      <c r="I890">
        <v>3082.8213267837791</v>
      </c>
      <c r="J890">
        <v>7.5349999999999992E-3</v>
      </c>
      <c r="W890">
        <v>3082.8213267837791</v>
      </c>
      <c r="X890">
        <v>7.5349999999999992E-3</v>
      </c>
    </row>
    <row r="891" spans="3:24">
      <c r="C891">
        <v>2011</v>
      </c>
      <c r="D891">
        <v>502</v>
      </c>
      <c r="E891">
        <v>2</v>
      </c>
      <c r="F891">
        <v>6</v>
      </c>
      <c r="G891">
        <v>89</v>
      </c>
      <c r="H891">
        <v>0.75195499999999993</v>
      </c>
      <c r="I891">
        <v>3188.7740680402721</v>
      </c>
      <c r="J891">
        <v>8.4489325842696614E-3</v>
      </c>
      <c r="W891">
        <v>3188.7740680402721</v>
      </c>
      <c r="X891">
        <v>8.4489325842696614E-3</v>
      </c>
    </row>
    <row r="892" spans="3:24">
      <c r="C892">
        <v>2011</v>
      </c>
      <c r="D892">
        <v>502</v>
      </c>
      <c r="E892">
        <v>2</v>
      </c>
      <c r="F892">
        <v>7</v>
      </c>
      <c r="G892">
        <v>89</v>
      </c>
      <c r="H892">
        <v>0.79620000000000002</v>
      </c>
      <c r="I892">
        <v>3234.5654680700313</v>
      </c>
      <c r="J892">
        <v>8.9460674157303376E-3</v>
      </c>
      <c r="W892">
        <v>3234.5654680700313</v>
      </c>
      <c r="X892">
        <v>8.9460674157303376E-3</v>
      </c>
    </row>
    <row r="893" spans="3:24">
      <c r="C893">
        <v>2011</v>
      </c>
      <c r="D893">
        <v>502</v>
      </c>
      <c r="E893">
        <v>2</v>
      </c>
      <c r="F893">
        <v>8</v>
      </c>
      <c r="G893">
        <v>89</v>
      </c>
      <c r="H893">
        <v>0.63958999999999999</v>
      </c>
      <c r="I893">
        <v>2800.8225540443082</v>
      </c>
      <c r="J893">
        <v>7.1864044943820227E-3</v>
      </c>
      <c r="W893">
        <v>2800.8225540443082</v>
      </c>
      <c r="X893">
        <v>7.1864044943820227E-3</v>
      </c>
    </row>
    <row r="894" spans="3:24">
      <c r="C894">
        <v>2011</v>
      </c>
      <c r="D894">
        <v>502</v>
      </c>
      <c r="E894">
        <v>2</v>
      </c>
      <c r="F894">
        <v>9</v>
      </c>
      <c r="G894">
        <v>89</v>
      </c>
      <c r="H894">
        <v>0.67273499999999997</v>
      </c>
      <c r="I894">
        <v>3353.5056168796432</v>
      </c>
      <c r="J894">
        <v>7.5588202247191009E-3</v>
      </c>
      <c r="W894">
        <v>3353.5056168796432</v>
      </c>
      <c r="X894">
        <v>7.5588202247191009E-3</v>
      </c>
    </row>
    <row r="895" spans="3:24">
      <c r="C895">
        <v>2011</v>
      </c>
      <c r="D895">
        <v>502</v>
      </c>
      <c r="E895">
        <v>2</v>
      </c>
      <c r="F895">
        <v>10</v>
      </c>
      <c r="G895">
        <v>89</v>
      </c>
      <c r="H895">
        <v>0.65098</v>
      </c>
      <c r="I895">
        <v>2828.4439678301915</v>
      </c>
      <c r="J895">
        <v>7.3143820224719101E-3</v>
      </c>
      <c r="W895">
        <v>2828.4439678301915</v>
      </c>
      <c r="X895">
        <v>7.3143820224719101E-3</v>
      </c>
    </row>
    <row r="896" spans="3:24">
      <c r="C896">
        <v>2011</v>
      </c>
      <c r="D896">
        <v>502</v>
      </c>
      <c r="E896">
        <v>2</v>
      </c>
      <c r="F896">
        <v>11</v>
      </c>
      <c r="G896">
        <v>89</v>
      </c>
      <c r="H896">
        <v>0.65544500000000006</v>
      </c>
      <c r="I896">
        <v>3187.4413291459205</v>
      </c>
      <c r="J896">
        <v>7.3645505617977534E-3</v>
      </c>
      <c r="W896">
        <v>3187.4413291459205</v>
      </c>
      <c r="X896">
        <v>7.3645505617977534E-3</v>
      </c>
    </row>
    <row r="897" spans="3:24">
      <c r="C897">
        <v>2011</v>
      </c>
      <c r="D897">
        <v>502</v>
      </c>
      <c r="E897">
        <v>2</v>
      </c>
      <c r="F897">
        <v>12</v>
      </c>
      <c r="G897">
        <v>89</v>
      </c>
      <c r="H897">
        <v>0.69680500000000001</v>
      </c>
      <c r="I897">
        <v>3381.0906569932813</v>
      </c>
      <c r="J897">
        <v>7.8292696629213478E-3</v>
      </c>
      <c r="W897">
        <v>3381.0906569932813</v>
      </c>
      <c r="X897">
        <v>7.8292696629213478E-3</v>
      </c>
    </row>
    <row r="898" spans="3:24">
      <c r="C898">
        <v>2011</v>
      </c>
      <c r="D898">
        <v>502</v>
      </c>
      <c r="E898">
        <v>2</v>
      </c>
      <c r="F898">
        <v>13</v>
      </c>
      <c r="G898">
        <v>89</v>
      </c>
      <c r="H898">
        <v>0.78247500000000003</v>
      </c>
      <c r="I898">
        <v>3156.2848115482711</v>
      </c>
      <c r="J898">
        <v>8.7918539325842707E-3</v>
      </c>
      <c r="W898">
        <v>3156.2848115482711</v>
      </c>
      <c r="X898">
        <v>8.7918539325842707E-3</v>
      </c>
    </row>
    <row r="899" spans="3:24">
      <c r="C899">
        <v>2011</v>
      </c>
      <c r="D899">
        <v>502</v>
      </c>
      <c r="E899">
        <v>2</v>
      </c>
      <c r="F899">
        <v>14</v>
      </c>
      <c r="G899">
        <v>89</v>
      </c>
      <c r="H899">
        <v>0.71300999999999992</v>
      </c>
      <c r="I899">
        <v>3196.6783307517044</v>
      </c>
      <c r="J899">
        <v>8.0113483146067414E-3</v>
      </c>
      <c r="W899">
        <v>3196.6783307517044</v>
      </c>
      <c r="X899">
        <v>8.0113483146067414E-3</v>
      </c>
    </row>
    <row r="900" spans="3:24">
      <c r="C900">
        <v>2011</v>
      </c>
      <c r="D900">
        <v>502</v>
      </c>
      <c r="E900">
        <v>3</v>
      </c>
      <c r="F900">
        <v>1</v>
      </c>
      <c r="G900">
        <v>89</v>
      </c>
      <c r="H900">
        <v>0.54400500000000007</v>
      </c>
      <c r="I900">
        <v>2238.9740249610468</v>
      </c>
      <c r="J900">
        <v>6.1124157303370794E-3</v>
      </c>
      <c r="W900">
        <v>2238.9740249610468</v>
      </c>
      <c r="X900">
        <v>6.1124157303370794E-3</v>
      </c>
    </row>
    <row r="901" spans="3:24">
      <c r="C901">
        <v>2011</v>
      </c>
      <c r="D901">
        <v>502</v>
      </c>
      <c r="E901">
        <v>3</v>
      </c>
      <c r="F901">
        <v>2</v>
      </c>
      <c r="G901">
        <v>89</v>
      </c>
      <c r="H901">
        <v>0.54200000000000004</v>
      </c>
      <c r="I901">
        <v>1982.3489363121234</v>
      </c>
      <c r="J901">
        <v>6.0898876404494387E-3</v>
      </c>
      <c r="W901">
        <v>1982.3489363121234</v>
      </c>
      <c r="X901">
        <v>6.0898876404494387E-3</v>
      </c>
    </row>
    <row r="902" spans="3:24">
      <c r="C902">
        <v>2011</v>
      </c>
      <c r="D902">
        <v>502</v>
      </c>
      <c r="E902">
        <v>3</v>
      </c>
      <c r="F902">
        <v>3</v>
      </c>
      <c r="G902">
        <v>89</v>
      </c>
      <c r="H902">
        <v>0.52197499999999997</v>
      </c>
      <c r="I902">
        <v>1660.8852853596557</v>
      </c>
      <c r="J902">
        <v>5.8648876404494375E-3</v>
      </c>
      <c r="W902">
        <v>1660.8852853596557</v>
      </c>
      <c r="X902">
        <v>5.8648876404494375E-3</v>
      </c>
    </row>
    <row r="903" spans="3:24">
      <c r="C903">
        <v>2011</v>
      </c>
      <c r="D903">
        <v>502</v>
      </c>
      <c r="E903">
        <v>3</v>
      </c>
      <c r="F903">
        <v>4</v>
      </c>
      <c r="G903">
        <v>89</v>
      </c>
      <c r="H903">
        <v>0.65146999999999999</v>
      </c>
      <c r="I903">
        <v>2763.5499198440871</v>
      </c>
      <c r="J903">
        <v>7.319887640449438E-3</v>
      </c>
      <c r="W903">
        <v>2763.5499198440871</v>
      </c>
      <c r="X903">
        <v>7.319887640449438E-3</v>
      </c>
    </row>
    <row r="904" spans="3:24">
      <c r="C904">
        <v>2011</v>
      </c>
      <c r="D904">
        <v>502</v>
      </c>
      <c r="E904">
        <v>3</v>
      </c>
      <c r="F904">
        <v>5</v>
      </c>
      <c r="G904">
        <v>89</v>
      </c>
      <c r="H904">
        <v>0.72394000000000003</v>
      </c>
      <c r="I904">
        <v>1591.9818924240001</v>
      </c>
      <c r="J904">
        <v>8.1341573033707863E-3</v>
      </c>
      <c r="W904">
        <v>1591.9818924240001</v>
      </c>
      <c r="X904">
        <v>8.1341573033707863E-3</v>
      </c>
    </row>
    <row r="905" spans="3:24">
      <c r="C905">
        <v>2011</v>
      </c>
      <c r="D905">
        <v>502</v>
      </c>
      <c r="E905">
        <v>3</v>
      </c>
      <c r="F905">
        <v>6</v>
      </c>
      <c r="G905">
        <v>89</v>
      </c>
      <c r="H905">
        <v>0.73735499999999998</v>
      </c>
      <c r="I905">
        <v>3411.0034373411445</v>
      </c>
      <c r="J905">
        <v>8.2848876404494377E-3</v>
      </c>
      <c r="W905">
        <v>3411.0034373411445</v>
      </c>
      <c r="X905">
        <v>8.2848876404494377E-3</v>
      </c>
    </row>
    <row r="906" spans="3:24">
      <c r="C906">
        <v>2011</v>
      </c>
      <c r="D906">
        <v>502</v>
      </c>
      <c r="E906">
        <v>3</v>
      </c>
      <c r="F906">
        <v>7</v>
      </c>
      <c r="G906">
        <v>89</v>
      </c>
      <c r="H906">
        <v>0.81030000000000002</v>
      </c>
      <c r="I906">
        <v>3666.9740464526403</v>
      </c>
      <c r="J906">
        <v>9.1044943820224721E-3</v>
      </c>
      <c r="W906">
        <v>3666.9740464526403</v>
      </c>
      <c r="X906">
        <v>9.1044943820224721E-3</v>
      </c>
    </row>
    <row r="907" spans="3:24">
      <c r="C907">
        <v>2011</v>
      </c>
      <c r="D907">
        <v>502</v>
      </c>
      <c r="E907">
        <v>3</v>
      </c>
      <c r="F907">
        <v>8</v>
      </c>
      <c r="G907">
        <v>89</v>
      </c>
      <c r="H907">
        <v>0.71451500000000001</v>
      </c>
      <c r="I907">
        <v>3066.715351525625</v>
      </c>
      <c r="J907">
        <v>8.0282584269662921E-3</v>
      </c>
      <c r="W907">
        <v>3066.715351525625</v>
      </c>
      <c r="X907">
        <v>8.0282584269662921E-3</v>
      </c>
    </row>
    <row r="908" spans="3:24">
      <c r="C908">
        <v>2011</v>
      </c>
      <c r="D908">
        <v>502</v>
      </c>
      <c r="E908">
        <v>3</v>
      </c>
      <c r="F908">
        <v>9</v>
      </c>
      <c r="G908">
        <v>89</v>
      </c>
      <c r="H908">
        <v>0.69748500000000002</v>
      </c>
      <c r="I908">
        <v>1655.9330266304862</v>
      </c>
      <c r="J908">
        <v>7.8369101123595512E-3</v>
      </c>
      <c r="W908">
        <v>1655.9330266304862</v>
      </c>
      <c r="X908">
        <v>7.8369101123595512E-3</v>
      </c>
    </row>
    <row r="909" spans="3:24">
      <c r="C909">
        <v>2011</v>
      </c>
      <c r="D909">
        <v>502</v>
      </c>
      <c r="E909">
        <v>3</v>
      </c>
      <c r="F909">
        <v>10</v>
      </c>
      <c r="G909">
        <v>89</v>
      </c>
      <c r="H909">
        <v>0.68727499999999997</v>
      </c>
      <c r="I909">
        <v>3229.3109937467079</v>
      </c>
      <c r="J909">
        <v>7.7221910112359547E-3</v>
      </c>
      <c r="W909">
        <v>3229.3109937467079</v>
      </c>
      <c r="X909">
        <v>7.7221910112359547E-3</v>
      </c>
    </row>
    <row r="910" spans="3:24">
      <c r="C910">
        <v>2011</v>
      </c>
      <c r="D910">
        <v>502</v>
      </c>
      <c r="E910">
        <v>3</v>
      </c>
      <c r="F910">
        <v>11</v>
      </c>
      <c r="G910">
        <v>89</v>
      </c>
      <c r="H910">
        <v>0.74007000000000001</v>
      </c>
      <c r="I910">
        <v>3584.5052966553608</v>
      </c>
      <c r="J910">
        <v>8.3153932584269664E-3</v>
      </c>
      <c r="W910">
        <v>3584.5052966553608</v>
      </c>
      <c r="X910">
        <v>8.3153932584269664E-3</v>
      </c>
    </row>
    <row r="911" spans="3:24">
      <c r="C911">
        <v>2011</v>
      </c>
      <c r="D911">
        <v>502</v>
      </c>
      <c r="E911">
        <v>3</v>
      </c>
      <c r="F911">
        <v>12</v>
      </c>
      <c r="G911">
        <v>89</v>
      </c>
      <c r="H911">
        <v>0.68746499999999999</v>
      </c>
      <c r="I911">
        <v>1423.8083356017235</v>
      </c>
      <c r="J911">
        <v>7.7243258426966293E-3</v>
      </c>
      <c r="W911">
        <v>1423.8083356017235</v>
      </c>
      <c r="X911">
        <v>7.7243258426966293E-3</v>
      </c>
    </row>
    <row r="912" spans="3:24">
      <c r="C912">
        <v>2011</v>
      </c>
      <c r="D912">
        <v>502</v>
      </c>
      <c r="E912">
        <v>3</v>
      </c>
      <c r="F912">
        <v>13</v>
      </c>
      <c r="G912">
        <v>89</v>
      </c>
      <c r="H912">
        <v>0.80911</v>
      </c>
      <c r="I912">
        <v>1151.0451723440497</v>
      </c>
      <c r="J912">
        <v>9.0911235955056183E-3</v>
      </c>
      <c r="W912">
        <v>1151.0451723440497</v>
      </c>
      <c r="X912">
        <v>9.0911235955056183E-3</v>
      </c>
    </row>
    <row r="913" spans="3:24">
      <c r="C913">
        <v>2011</v>
      </c>
      <c r="D913">
        <v>502</v>
      </c>
      <c r="E913">
        <v>3</v>
      </c>
      <c r="F913">
        <v>14</v>
      </c>
      <c r="G913">
        <v>89</v>
      </c>
      <c r="H913">
        <v>0.73775999999999997</v>
      </c>
      <c r="I913">
        <v>3100.0630567993485</v>
      </c>
      <c r="J913">
        <v>8.2894382022471909E-3</v>
      </c>
      <c r="W913">
        <v>3100.0630567993485</v>
      </c>
      <c r="X913">
        <v>8.2894382022471909E-3</v>
      </c>
    </row>
    <row r="914" spans="3:24">
      <c r="C914">
        <v>2011</v>
      </c>
      <c r="D914">
        <v>502</v>
      </c>
      <c r="E914">
        <v>4</v>
      </c>
      <c r="F914">
        <v>1</v>
      </c>
      <c r="G914">
        <v>89</v>
      </c>
      <c r="H914">
        <v>0.53001999999999994</v>
      </c>
      <c r="I914">
        <v>1956.822649988123</v>
      </c>
      <c r="J914">
        <v>5.9552808988764042E-3</v>
      </c>
      <c r="W914">
        <v>1956.822649988123</v>
      </c>
      <c r="X914">
        <v>5.9552808988764042E-3</v>
      </c>
    </row>
    <row r="915" spans="3:24">
      <c r="C915">
        <v>2011</v>
      </c>
      <c r="D915">
        <v>502</v>
      </c>
      <c r="E915">
        <v>4</v>
      </c>
      <c r="F915">
        <v>2</v>
      </c>
      <c r="G915">
        <v>89</v>
      </c>
      <c r="H915">
        <v>0.56065999999999994</v>
      </c>
      <c r="I915">
        <v>1928.8995365327269</v>
      </c>
      <c r="J915">
        <v>6.2995505617977517E-3</v>
      </c>
      <c r="W915">
        <v>1928.8995365327269</v>
      </c>
      <c r="X915">
        <v>6.2995505617977517E-3</v>
      </c>
    </row>
    <row r="916" spans="3:24">
      <c r="C916">
        <v>2011</v>
      </c>
      <c r="D916">
        <v>502</v>
      </c>
      <c r="E916">
        <v>4</v>
      </c>
      <c r="F916">
        <v>3</v>
      </c>
      <c r="G916">
        <v>89</v>
      </c>
      <c r="H916">
        <v>0.57091500000000006</v>
      </c>
      <c r="I916">
        <v>1953.0323655711509</v>
      </c>
      <c r="J916">
        <v>6.4147752808988772E-3</v>
      </c>
      <c r="W916">
        <v>1953.0323655711509</v>
      </c>
      <c r="X916">
        <v>6.4147752808988772E-3</v>
      </c>
    </row>
    <row r="917" spans="3:24">
      <c r="C917">
        <v>2011</v>
      </c>
      <c r="D917">
        <v>502</v>
      </c>
      <c r="E917">
        <v>4</v>
      </c>
      <c r="F917">
        <v>4</v>
      </c>
      <c r="G917">
        <v>89</v>
      </c>
      <c r="H917">
        <v>0.66167500000000001</v>
      </c>
      <c r="I917">
        <v>1844.9044618264618</v>
      </c>
      <c r="J917">
        <v>7.4345505617977531E-3</v>
      </c>
      <c r="W917">
        <v>1844.9044618264618</v>
      </c>
      <c r="X917">
        <v>7.4345505617977531E-3</v>
      </c>
    </row>
    <row r="918" spans="3:24">
      <c r="C918">
        <v>2011</v>
      </c>
      <c r="D918">
        <v>502</v>
      </c>
      <c r="E918">
        <v>4</v>
      </c>
      <c r="F918">
        <v>5</v>
      </c>
      <c r="G918">
        <v>89</v>
      </c>
      <c r="H918">
        <v>0.69813499999999995</v>
      </c>
      <c r="I918">
        <v>2239.8533381517782</v>
      </c>
      <c r="J918">
        <v>7.8442134831460675E-3</v>
      </c>
      <c r="W918">
        <v>2239.8533381517782</v>
      </c>
      <c r="X918">
        <v>7.8442134831460675E-3</v>
      </c>
    </row>
    <row r="919" spans="3:24">
      <c r="C919">
        <v>2011</v>
      </c>
      <c r="D919">
        <v>502</v>
      </c>
      <c r="E919">
        <v>4</v>
      </c>
      <c r="F919">
        <v>6</v>
      </c>
      <c r="G919">
        <v>89</v>
      </c>
      <c r="H919">
        <v>0.77479500000000001</v>
      </c>
      <c r="I919">
        <v>1909.435658014856</v>
      </c>
      <c r="J919">
        <v>8.7055617977528088E-3</v>
      </c>
      <c r="W919">
        <v>1909.435658014856</v>
      </c>
      <c r="X919">
        <v>8.7055617977528088E-3</v>
      </c>
    </row>
    <row r="920" spans="3:24">
      <c r="C920">
        <v>2011</v>
      </c>
      <c r="D920">
        <v>502</v>
      </c>
      <c r="E920">
        <v>4</v>
      </c>
      <c r="F920">
        <v>7</v>
      </c>
      <c r="G920">
        <v>89</v>
      </c>
      <c r="H920">
        <v>0.81976000000000004</v>
      </c>
      <c r="I920">
        <v>2771.3570170297853</v>
      </c>
      <c r="J920">
        <v>9.2107865168539332E-3</v>
      </c>
      <c r="W920">
        <v>2771.3570170297853</v>
      </c>
      <c r="X920">
        <v>9.2107865168539332E-3</v>
      </c>
    </row>
    <row r="921" spans="3:24">
      <c r="C921">
        <v>2011</v>
      </c>
      <c r="D921">
        <v>502</v>
      </c>
      <c r="E921">
        <v>4</v>
      </c>
      <c r="F921">
        <v>8</v>
      </c>
      <c r="G921">
        <v>89</v>
      </c>
      <c r="H921">
        <v>0.71014999999999995</v>
      </c>
      <c r="I921">
        <v>2995.5481547319146</v>
      </c>
      <c r="J921">
        <v>7.9792134831460672E-3</v>
      </c>
      <c r="W921">
        <v>2995.5481547319146</v>
      </c>
      <c r="X921">
        <v>7.9792134831460672E-3</v>
      </c>
    </row>
    <row r="922" spans="3:24">
      <c r="C922">
        <v>2011</v>
      </c>
      <c r="D922">
        <v>502</v>
      </c>
      <c r="E922">
        <v>4</v>
      </c>
      <c r="F922">
        <v>9</v>
      </c>
      <c r="G922">
        <v>89</v>
      </c>
      <c r="H922">
        <v>0.76426499999999997</v>
      </c>
      <c r="I922">
        <v>3270.3946211229786</v>
      </c>
      <c r="J922">
        <v>8.5872471910112356E-3</v>
      </c>
      <c r="W922">
        <v>3270.3946211229786</v>
      </c>
      <c r="X922">
        <v>8.5872471910112356E-3</v>
      </c>
    </row>
    <row r="923" spans="3:24">
      <c r="C923">
        <v>2011</v>
      </c>
      <c r="D923">
        <v>502</v>
      </c>
      <c r="E923">
        <v>4</v>
      </c>
      <c r="F923">
        <v>10</v>
      </c>
      <c r="G923">
        <v>89</v>
      </c>
      <c r="H923">
        <v>0.75282000000000004</v>
      </c>
      <c r="I923">
        <v>2118.1210507877545</v>
      </c>
      <c r="J923">
        <v>8.4586516853932588E-3</v>
      </c>
      <c r="W923">
        <v>2118.1210507877545</v>
      </c>
      <c r="X923">
        <v>8.4586516853932588E-3</v>
      </c>
    </row>
    <row r="924" spans="3:24">
      <c r="C924">
        <v>2011</v>
      </c>
      <c r="D924">
        <v>502</v>
      </c>
      <c r="E924">
        <v>4</v>
      </c>
      <c r="F924">
        <v>11</v>
      </c>
      <c r="G924">
        <v>89</v>
      </c>
      <c r="H924">
        <v>0.70825000000000005</v>
      </c>
      <c r="I924">
        <v>3107.0621960148187</v>
      </c>
      <c r="J924">
        <v>7.9578651685393263E-3</v>
      </c>
      <c r="W924">
        <v>3107.0621960148187</v>
      </c>
      <c r="X924">
        <v>7.9578651685393263E-3</v>
      </c>
    </row>
    <row r="925" spans="3:24">
      <c r="C925">
        <v>2011</v>
      </c>
      <c r="D925">
        <v>502</v>
      </c>
      <c r="E925">
        <v>4</v>
      </c>
      <c r="F925">
        <v>12</v>
      </c>
      <c r="G925">
        <v>89</v>
      </c>
      <c r="H925">
        <v>0.74002999999999997</v>
      </c>
      <c r="I925">
        <v>2722.4255133114098</v>
      </c>
      <c r="J925">
        <v>8.314943820224718E-3</v>
      </c>
      <c r="W925">
        <v>2722.4255133114098</v>
      </c>
      <c r="X925">
        <v>8.314943820224718E-3</v>
      </c>
    </row>
    <row r="926" spans="3:24">
      <c r="C926">
        <v>2011</v>
      </c>
      <c r="D926">
        <v>502</v>
      </c>
      <c r="E926">
        <v>4</v>
      </c>
      <c r="F926">
        <v>13</v>
      </c>
      <c r="G926">
        <v>89</v>
      </c>
      <c r="H926">
        <v>0.79464500000000005</v>
      </c>
      <c r="I926">
        <v>2233.8681321491454</v>
      </c>
      <c r="J926">
        <v>8.9285955056179773E-3</v>
      </c>
      <c r="W926">
        <v>2233.8681321491454</v>
      </c>
      <c r="X926">
        <v>8.9285955056179773E-3</v>
      </c>
    </row>
    <row r="927" spans="3:24">
      <c r="C927">
        <v>2011</v>
      </c>
      <c r="D927">
        <v>502</v>
      </c>
      <c r="E927">
        <v>4</v>
      </c>
      <c r="F927">
        <v>14</v>
      </c>
      <c r="G927">
        <v>89</v>
      </c>
      <c r="H927">
        <v>0.75744999999999996</v>
      </c>
      <c r="I927">
        <v>3095.1228270234469</v>
      </c>
      <c r="J927">
        <v>8.510674157303371E-3</v>
      </c>
      <c r="W927">
        <v>3095.1228270234469</v>
      </c>
      <c r="X927">
        <v>8.510674157303371E-3</v>
      </c>
    </row>
    <row r="928" spans="3:24">
      <c r="C928">
        <v>2012</v>
      </c>
      <c r="D928">
        <v>502</v>
      </c>
      <c r="E928">
        <v>1</v>
      </c>
      <c r="F928">
        <v>1</v>
      </c>
      <c r="G928">
        <v>90</v>
      </c>
      <c r="H928">
        <v>0.38144</v>
      </c>
      <c r="I928">
        <v>1609.99270451712</v>
      </c>
      <c r="J928">
        <v>4.2382222222222222E-3</v>
      </c>
      <c r="W928">
        <v>1609.99270451712</v>
      </c>
      <c r="X928">
        <v>4.2382222222222222E-3</v>
      </c>
    </row>
    <row r="929" spans="3:24">
      <c r="C929">
        <v>2012</v>
      </c>
      <c r="D929">
        <v>502</v>
      </c>
      <c r="E929">
        <v>1</v>
      </c>
      <c r="F929">
        <v>2</v>
      </c>
      <c r="G929">
        <v>90</v>
      </c>
      <c r="H929">
        <v>0.28190000000000004</v>
      </c>
      <c r="I929">
        <v>1246.2464287243386</v>
      </c>
      <c r="J929">
        <v>3.1322222222222229E-3</v>
      </c>
      <c r="W929">
        <v>1246.2464287243386</v>
      </c>
      <c r="X929">
        <v>3.1322222222222229E-3</v>
      </c>
    </row>
    <row r="930" spans="3:24">
      <c r="C930">
        <v>2012</v>
      </c>
      <c r="D930">
        <v>502</v>
      </c>
      <c r="E930">
        <v>1</v>
      </c>
      <c r="F930">
        <v>3</v>
      </c>
      <c r="G930">
        <v>90</v>
      </c>
      <c r="H930">
        <v>0.40717499999999995</v>
      </c>
      <c r="I930">
        <v>2516.4134889062398</v>
      </c>
      <c r="J930">
        <v>4.5241666666666659E-3</v>
      </c>
      <c r="W930">
        <v>2516.4134889062398</v>
      </c>
      <c r="X930">
        <v>4.5241666666666659E-3</v>
      </c>
    </row>
    <row r="931" spans="3:24">
      <c r="C931">
        <v>2012</v>
      </c>
      <c r="D931">
        <v>502</v>
      </c>
      <c r="E931">
        <v>1</v>
      </c>
      <c r="F931">
        <v>4</v>
      </c>
      <c r="G931">
        <v>90</v>
      </c>
      <c r="H931">
        <v>0.50058500000000006</v>
      </c>
      <c r="I931">
        <v>2895.1750244638524</v>
      </c>
      <c r="J931">
        <v>5.5620555555555562E-3</v>
      </c>
      <c r="W931">
        <v>2895.1750244638524</v>
      </c>
      <c r="X931">
        <v>5.5620555555555562E-3</v>
      </c>
    </row>
    <row r="932" spans="3:24">
      <c r="C932">
        <v>2012</v>
      </c>
      <c r="D932">
        <v>502</v>
      </c>
      <c r="E932">
        <v>1</v>
      </c>
      <c r="F932">
        <v>5</v>
      </c>
      <c r="G932">
        <v>90</v>
      </c>
      <c r="H932">
        <v>0.54360999999999993</v>
      </c>
      <c r="I932">
        <v>3650.4627496231574</v>
      </c>
      <c r="J932">
        <v>6.0401111111111107E-3</v>
      </c>
      <c r="W932">
        <v>3650.4627496231574</v>
      </c>
      <c r="X932">
        <v>6.0401111111111107E-3</v>
      </c>
    </row>
    <row r="933" spans="3:24">
      <c r="C933">
        <v>2012</v>
      </c>
      <c r="D933">
        <v>502</v>
      </c>
      <c r="E933">
        <v>1</v>
      </c>
      <c r="F933">
        <v>6</v>
      </c>
      <c r="G933">
        <v>90</v>
      </c>
      <c r="H933">
        <v>0.51564500000000002</v>
      </c>
      <c r="I933">
        <v>3887.7528892654523</v>
      </c>
      <c r="J933">
        <v>5.7293888888888889E-3</v>
      </c>
      <c r="W933">
        <v>3887.7528892654523</v>
      </c>
      <c r="X933">
        <v>5.7293888888888889E-3</v>
      </c>
    </row>
    <row r="934" spans="3:24">
      <c r="C934">
        <v>2012</v>
      </c>
      <c r="D934">
        <v>502</v>
      </c>
      <c r="E934">
        <v>1</v>
      </c>
      <c r="F934">
        <v>7</v>
      </c>
      <c r="G934">
        <v>90</v>
      </c>
      <c r="H934">
        <v>0.597275</v>
      </c>
      <c r="I934">
        <v>4248.5709757970762</v>
      </c>
      <c r="J934">
        <v>6.6363888888888887E-3</v>
      </c>
      <c r="W934">
        <v>4248.5709757970762</v>
      </c>
      <c r="X934">
        <v>6.6363888888888887E-3</v>
      </c>
    </row>
    <row r="935" spans="3:24">
      <c r="C935">
        <v>2012</v>
      </c>
      <c r="D935">
        <v>502</v>
      </c>
      <c r="E935">
        <v>1</v>
      </c>
      <c r="F935">
        <v>8</v>
      </c>
      <c r="G935">
        <v>90</v>
      </c>
      <c r="H935">
        <v>0.49373500000000003</v>
      </c>
      <c r="I935">
        <v>3385.7766345750088</v>
      </c>
      <c r="J935">
        <v>5.4859444444444452E-3</v>
      </c>
      <c r="W935">
        <v>3385.7766345750088</v>
      </c>
      <c r="X935">
        <v>5.4859444444444452E-3</v>
      </c>
    </row>
    <row r="936" spans="3:24">
      <c r="C936">
        <v>2012</v>
      </c>
      <c r="D936">
        <v>502</v>
      </c>
      <c r="E936">
        <v>1</v>
      </c>
      <c r="F936">
        <v>9</v>
      </c>
      <c r="G936">
        <v>90</v>
      </c>
      <c r="H936">
        <v>0.58462499999999995</v>
      </c>
      <c r="I936">
        <v>3322.5802070630407</v>
      </c>
      <c r="J936">
        <v>6.4958333333333326E-3</v>
      </c>
      <c r="W936">
        <v>3322.5802070630407</v>
      </c>
      <c r="X936">
        <v>6.4958333333333326E-3</v>
      </c>
    </row>
    <row r="937" spans="3:24">
      <c r="C937">
        <v>2012</v>
      </c>
      <c r="D937">
        <v>502</v>
      </c>
      <c r="E937">
        <v>1</v>
      </c>
      <c r="F937">
        <v>10</v>
      </c>
      <c r="G937">
        <v>90</v>
      </c>
      <c r="H937">
        <v>0.5728899999999999</v>
      </c>
      <c r="I937">
        <v>3306.1990632714837</v>
      </c>
      <c r="J937">
        <v>6.3654444444444435E-3</v>
      </c>
      <c r="W937">
        <v>3306.1990632714837</v>
      </c>
      <c r="X937">
        <v>6.3654444444444435E-3</v>
      </c>
    </row>
    <row r="938" spans="3:24">
      <c r="C938">
        <v>2012</v>
      </c>
      <c r="D938">
        <v>502</v>
      </c>
      <c r="E938">
        <v>1</v>
      </c>
      <c r="F938">
        <v>11</v>
      </c>
      <c r="G938">
        <v>90</v>
      </c>
      <c r="H938">
        <v>0.47093000000000002</v>
      </c>
      <c r="I938">
        <v>4230.1118865510844</v>
      </c>
      <c r="J938">
        <v>5.2325555555555554E-3</v>
      </c>
      <c r="W938">
        <v>4230.1118865510844</v>
      </c>
      <c r="X938">
        <v>5.2325555555555554E-3</v>
      </c>
    </row>
    <row r="939" spans="3:24">
      <c r="C939">
        <v>2012</v>
      </c>
      <c r="D939">
        <v>502</v>
      </c>
      <c r="E939">
        <v>1</v>
      </c>
      <c r="F939">
        <v>12</v>
      </c>
      <c r="G939">
        <v>90</v>
      </c>
      <c r="H939">
        <v>0.48921500000000001</v>
      </c>
      <c r="I939">
        <v>4181.8291836807875</v>
      </c>
      <c r="J939">
        <v>5.435722222222222E-3</v>
      </c>
      <c r="W939">
        <v>4181.8291836807875</v>
      </c>
      <c r="X939">
        <v>5.435722222222222E-3</v>
      </c>
    </row>
    <row r="940" spans="3:24">
      <c r="C940">
        <v>2012</v>
      </c>
      <c r="D940">
        <v>502</v>
      </c>
      <c r="E940">
        <v>1</v>
      </c>
      <c r="F940">
        <v>13</v>
      </c>
      <c r="G940">
        <v>90</v>
      </c>
      <c r="H940">
        <v>0.74801499999999999</v>
      </c>
      <c r="I940">
        <v>4121.7198793506832</v>
      </c>
      <c r="J940">
        <v>8.3112777777777768E-3</v>
      </c>
      <c r="W940">
        <v>4121.7198793506832</v>
      </c>
      <c r="X940">
        <v>8.3112777777777768E-3</v>
      </c>
    </row>
    <row r="941" spans="3:24">
      <c r="C941">
        <v>2012</v>
      </c>
      <c r="D941">
        <v>502</v>
      </c>
      <c r="E941">
        <v>1</v>
      </c>
      <c r="F941">
        <v>14</v>
      </c>
      <c r="G941">
        <v>90</v>
      </c>
      <c r="H941">
        <v>0.54962500000000003</v>
      </c>
      <c r="I941">
        <v>3551.5777096885299</v>
      </c>
      <c r="J941">
        <v>6.1069444444444444E-3</v>
      </c>
      <c r="W941">
        <v>3551.5777096885299</v>
      </c>
      <c r="X941">
        <v>6.1069444444444444E-3</v>
      </c>
    </row>
    <row r="942" spans="3:24">
      <c r="C942">
        <v>2012</v>
      </c>
      <c r="D942">
        <v>502</v>
      </c>
      <c r="E942">
        <v>2</v>
      </c>
      <c r="F942">
        <v>1</v>
      </c>
      <c r="G942">
        <v>90</v>
      </c>
      <c r="H942">
        <v>0.39513500000000001</v>
      </c>
      <c r="I942">
        <v>1541.5621182348368</v>
      </c>
      <c r="J942">
        <v>4.390388888888889E-3</v>
      </c>
      <c r="W942">
        <v>1541.5621182348368</v>
      </c>
      <c r="X942">
        <v>4.390388888888889E-3</v>
      </c>
    </row>
    <row r="943" spans="3:24">
      <c r="C943">
        <v>2012</v>
      </c>
      <c r="D943">
        <v>502</v>
      </c>
      <c r="E943">
        <v>2</v>
      </c>
      <c r="F943">
        <v>2</v>
      </c>
      <c r="G943">
        <v>90</v>
      </c>
      <c r="H943">
        <v>0.342775</v>
      </c>
      <c r="I943">
        <v>1915.7871606606282</v>
      </c>
      <c r="J943">
        <v>3.8086111111111111E-3</v>
      </c>
      <c r="W943">
        <v>1915.7871606606282</v>
      </c>
      <c r="X943">
        <v>3.8086111111111111E-3</v>
      </c>
    </row>
    <row r="944" spans="3:24">
      <c r="C944">
        <v>2012</v>
      </c>
      <c r="D944">
        <v>502</v>
      </c>
      <c r="E944">
        <v>2</v>
      </c>
      <c r="F944">
        <v>3</v>
      </c>
      <c r="G944">
        <v>90</v>
      </c>
      <c r="H944">
        <v>0.44292000000000004</v>
      </c>
      <c r="I944">
        <v>2107.2189467370458</v>
      </c>
      <c r="J944">
        <v>4.921333333333334E-3</v>
      </c>
      <c r="W944">
        <v>2107.2189467370458</v>
      </c>
      <c r="X944">
        <v>4.921333333333334E-3</v>
      </c>
    </row>
    <row r="945" spans="3:24">
      <c r="C945">
        <v>2012</v>
      </c>
      <c r="D945">
        <v>502</v>
      </c>
      <c r="E945">
        <v>2</v>
      </c>
      <c r="F945">
        <v>4</v>
      </c>
      <c r="G945">
        <v>90</v>
      </c>
      <c r="H945">
        <v>0.49944499999999997</v>
      </c>
      <c r="I945">
        <v>3310.59974958565</v>
      </c>
      <c r="J945">
        <v>5.5493888888888884E-3</v>
      </c>
      <c r="W945">
        <v>3310.59974958565</v>
      </c>
      <c r="X945">
        <v>5.5493888888888884E-3</v>
      </c>
    </row>
    <row r="946" spans="3:24">
      <c r="C946">
        <v>2012</v>
      </c>
      <c r="D946">
        <v>502</v>
      </c>
      <c r="E946">
        <v>2</v>
      </c>
      <c r="F946">
        <v>5</v>
      </c>
      <c r="G946">
        <v>90</v>
      </c>
      <c r="H946">
        <v>0.62990000000000002</v>
      </c>
      <c r="I946">
        <v>3831.1555911978462</v>
      </c>
      <c r="J946">
        <v>6.9988888888888887E-3</v>
      </c>
      <c r="W946">
        <v>3831.1555911978462</v>
      </c>
      <c r="X946">
        <v>6.9988888888888887E-3</v>
      </c>
    </row>
    <row r="947" spans="3:24">
      <c r="C947">
        <v>2012</v>
      </c>
      <c r="D947">
        <v>502</v>
      </c>
      <c r="E947">
        <v>2</v>
      </c>
      <c r="F947">
        <v>6</v>
      </c>
      <c r="G947">
        <v>90</v>
      </c>
      <c r="H947">
        <v>0.63580499999999995</v>
      </c>
      <c r="I947">
        <v>4086.3714951628804</v>
      </c>
      <c r="J947">
        <v>7.0644999999999996E-3</v>
      </c>
      <c r="W947">
        <v>4086.3714951628804</v>
      </c>
      <c r="X947">
        <v>7.0644999999999996E-3</v>
      </c>
    </row>
    <row r="948" spans="3:24">
      <c r="C948">
        <v>2012</v>
      </c>
      <c r="D948">
        <v>502</v>
      </c>
      <c r="E948">
        <v>2</v>
      </c>
      <c r="F948">
        <v>7</v>
      </c>
      <c r="G948">
        <v>90</v>
      </c>
      <c r="H948">
        <v>0.75087999999999999</v>
      </c>
      <c r="I948">
        <v>3801.1125025843203</v>
      </c>
      <c r="J948">
        <v>8.3431111111111102E-3</v>
      </c>
      <c r="W948">
        <v>3801.1125025843203</v>
      </c>
      <c r="X948">
        <v>8.3431111111111102E-3</v>
      </c>
    </row>
    <row r="949" spans="3:24">
      <c r="C949">
        <v>2012</v>
      </c>
      <c r="D949">
        <v>502</v>
      </c>
      <c r="E949">
        <v>2</v>
      </c>
      <c r="F949">
        <v>8</v>
      </c>
      <c r="G949">
        <v>90</v>
      </c>
      <c r="H949">
        <v>0.52961499999999995</v>
      </c>
      <c r="I949">
        <v>3587.6214216697299</v>
      </c>
      <c r="J949">
        <v>5.8846111111111104E-3</v>
      </c>
      <c r="W949">
        <v>3587.6214216697299</v>
      </c>
      <c r="X949">
        <v>5.8846111111111104E-3</v>
      </c>
    </row>
    <row r="950" spans="3:24">
      <c r="C950">
        <v>2012</v>
      </c>
      <c r="D950">
        <v>502</v>
      </c>
      <c r="E950">
        <v>2</v>
      </c>
      <c r="F950">
        <v>9</v>
      </c>
      <c r="G950">
        <v>90</v>
      </c>
      <c r="H950">
        <v>0.6415249999999999</v>
      </c>
      <c r="I950">
        <v>3743.7519555118529</v>
      </c>
      <c r="J950">
        <v>7.1280555555555541E-3</v>
      </c>
      <c r="W950">
        <v>3743.7519555118529</v>
      </c>
      <c r="X950">
        <v>7.1280555555555541E-3</v>
      </c>
    </row>
    <row r="951" spans="3:24">
      <c r="C951">
        <v>2012</v>
      </c>
      <c r="D951">
        <v>502</v>
      </c>
      <c r="E951">
        <v>2</v>
      </c>
      <c r="F951">
        <v>10</v>
      </c>
      <c r="G951">
        <v>90</v>
      </c>
      <c r="H951">
        <v>0.53936499999999998</v>
      </c>
      <c r="I951">
        <v>3883.7962685491211</v>
      </c>
      <c r="J951">
        <v>5.992944444444444E-3</v>
      </c>
      <c r="W951">
        <v>3883.7962685491211</v>
      </c>
      <c r="X951">
        <v>5.992944444444444E-3</v>
      </c>
    </row>
    <row r="952" spans="3:24">
      <c r="C952">
        <v>2012</v>
      </c>
      <c r="D952">
        <v>502</v>
      </c>
      <c r="E952">
        <v>2</v>
      </c>
      <c r="F952">
        <v>11</v>
      </c>
      <c r="G952">
        <v>90</v>
      </c>
      <c r="H952">
        <v>0.43972999999999995</v>
      </c>
      <c r="I952">
        <v>3845.5904674074463</v>
      </c>
      <c r="J952">
        <v>4.8858888888888884E-3</v>
      </c>
      <c r="W952">
        <v>3845.5904674074463</v>
      </c>
      <c r="X952">
        <v>4.8858888888888884E-3</v>
      </c>
    </row>
    <row r="953" spans="3:24">
      <c r="C953">
        <v>2012</v>
      </c>
      <c r="D953">
        <v>502</v>
      </c>
      <c r="E953">
        <v>2</v>
      </c>
      <c r="F953">
        <v>12</v>
      </c>
      <c r="G953">
        <v>90</v>
      </c>
      <c r="H953">
        <v>0.49573500000000004</v>
      </c>
      <c r="I953">
        <v>4245.7070920529359</v>
      </c>
      <c r="J953">
        <v>5.5081666666666673E-3</v>
      </c>
      <c r="W953">
        <v>4245.7070920529359</v>
      </c>
      <c r="X953">
        <v>5.5081666666666673E-3</v>
      </c>
    </row>
    <row r="954" spans="3:24">
      <c r="C954">
        <v>2012</v>
      </c>
      <c r="D954">
        <v>502</v>
      </c>
      <c r="E954">
        <v>2</v>
      </c>
      <c r="F954">
        <v>13</v>
      </c>
      <c r="G954">
        <v>90</v>
      </c>
      <c r="H954">
        <v>0.615595</v>
      </c>
      <c r="I954">
        <v>3973.7148640358405</v>
      </c>
      <c r="J954">
        <v>6.8399444444444445E-3</v>
      </c>
      <c r="W954">
        <v>3973.7148640358405</v>
      </c>
      <c r="X954">
        <v>6.8399444444444445E-3</v>
      </c>
    </row>
    <row r="955" spans="3:24">
      <c r="C955">
        <v>2012</v>
      </c>
      <c r="D955">
        <v>502</v>
      </c>
      <c r="E955">
        <v>2</v>
      </c>
      <c r="F955">
        <v>14</v>
      </c>
      <c r="G955">
        <v>90</v>
      </c>
      <c r="H955">
        <v>0.55642000000000003</v>
      </c>
      <c r="I955">
        <v>4243.6169797275688</v>
      </c>
      <c r="J955">
        <v>6.1824444444444444E-3</v>
      </c>
      <c r="W955">
        <v>4243.6169797275688</v>
      </c>
      <c r="X955">
        <v>6.1824444444444444E-3</v>
      </c>
    </row>
    <row r="956" spans="3:24">
      <c r="C956">
        <v>2012</v>
      </c>
      <c r="D956">
        <v>502</v>
      </c>
      <c r="E956">
        <v>3</v>
      </c>
      <c r="F956">
        <v>1</v>
      </c>
      <c r="G956">
        <v>90</v>
      </c>
      <c r="H956">
        <v>0.35352499999999998</v>
      </c>
      <c r="I956">
        <v>1815.6685723545602</v>
      </c>
      <c r="J956">
        <v>3.9280555555555553E-3</v>
      </c>
      <c r="W956">
        <v>1815.6685723545602</v>
      </c>
      <c r="X956">
        <v>3.9280555555555553E-3</v>
      </c>
    </row>
    <row r="957" spans="3:24">
      <c r="C957">
        <v>2012</v>
      </c>
      <c r="D957">
        <v>502</v>
      </c>
      <c r="E957">
        <v>3</v>
      </c>
      <c r="F957">
        <v>2</v>
      </c>
      <c r="G957">
        <v>90</v>
      </c>
      <c r="H957">
        <v>0.44423000000000001</v>
      </c>
      <c r="I957">
        <v>1899.5114253675324</v>
      </c>
      <c r="J957">
        <v>4.935888888888889E-3</v>
      </c>
      <c r="W957">
        <v>1899.5114253675324</v>
      </c>
      <c r="X957">
        <v>4.935888888888889E-3</v>
      </c>
    </row>
    <row r="958" spans="3:24">
      <c r="C958">
        <v>2012</v>
      </c>
      <c r="D958">
        <v>502</v>
      </c>
      <c r="E958">
        <v>3</v>
      </c>
      <c r="F958">
        <v>3</v>
      </c>
      <c r="G958">
        <v>90</v>
      </c>
      <c r="H958">
        <v>0.40586</v>
      </c>
      <c r="I958">
        <v>2673.2723066706458</v>
      </c>
      <c r="J958">
        <v>4.5095555555555557E-3</v>
      </c>
      <c r="W958">
        <v>2673.2723066706458</v>
      </c>
      <c r="X958">
        <v>4.5095555555555557E-3</v>
      </c>
    </row>
    <row r="959" spans="3:24">
      <c r="C959">
        <v>2012</v>
      </c>
      <c r="D959">
        <v>502</v>
      </c>
      <c r="E959">
        <v>3</v>
      </c>
      <c r="F959">
        <v>4</v>
      </c>
      <c r="G959">
        <v>90</v>
      </c>
      <c r="H959">
        <v>0.58247000000000004</v>
      </c>
      <c r="I959">
        <v>3188.3197824622525</v>
      </c>
      <c r="J959">
        <v>6.471888888888889E-3</v>
      </c>
      <c r="W959">
        <v>3188.3197824622525</v>
      </c>
      <c r="X959">
        <v>6.471888888888889E-3</v>
      </c>
    </row>
    <row r="960" spans="3:24">
      <c r="C960">
        <v>2012</v>
      </c>
      <c r="D960">
        <v>502</v>
      </c>
      <c r="E960">
        <v>3</v>
      </c>
      <c r="F960">
        <v>5</v>
      </c>
      <c r="G960">
        <v>90</v>
      </c>
      <c r="H960">
        <v>0.62243000000000004</v>
      </c>
      <c r="I960">
        <v>4128.9460131640435</v>
      </c>
      <c r="J960">
        <v>6.915888888888889E-3</v>
      </c>
      <c r="W960">
        <v>4128.9460131640435</v>
      </c>
      <c r="X960">
        <v>6.915888888888889E-3</v>
      </c>
    </row>
    <row r="961" spans="3:24">
      <c r="C961">
        <v>2012</v>
      </c>
      <c r="D961">
        <v>502</v>
      </c>
      <c r="E961">
        <v>3</v>
      </c>
      <c r="F961">
        <v>6</v>
      </c>
      <c r="G961">
        <v>90</v>
      </c>
      <c r="H961">
        <v>0.48975000000000002</v>
      </c>
      <c r="I961">
        <v>4171.1223552767997</v>
      </c>
      <c r="J961">
        <v>5.4416666666666667E-3</v>
      </c>
      <c r="W961">
        <v>4171.1223552767997</v>
      </c>
      <c r="X961">
        <v>5.4416666666666667E-3</v>
      </c>
    </row>
    <row r="962" spans="3:24">
      <c r="C962">
        <v>2012</v>
      </c>
      <c r="D962">
        <v>502</v>
      </c>
      <c r="E962">
        <v>3</v>
      </c>
      <c r="F962">
        <v>7</v>
      </c>
      <c r="G962">
        <v>90</v>
      </c>
      <c r="H962">
        <v>0.62204999999999999</v>
      </c>
      <c r="I962">
        <v>4231.2979740776118</v>
      </c>
      <c r="J962">
        <v>6.9116666666666667E-3</v>
      </c>
      <c r="W962">
        <v>4231.2979740776118</v>
      </c>
      <c r="X962">
        <v>6.9116666666666667E-3</v>
      </c>
    </row>
    <row r="963" spans="3:24">
      <c r="C963">
        <v>2012</v>
      </c>
      <c r="D963">
        <v>502</v>
      </c>
      <c r="E963">
        <v>3</v>
      </c>
      <c r="F963">
        <v>8</v>
      </c>
      <c r="G963">
        <v>90</v>
      </c>
      <c r="H963">
        <v>0.59854499999999999</v>
      </c>
      <c r="I963">
        <v>3995.0945424354459</v>
      </c>
      <c r="J963">
        <v>6.6505000000000002E-3</v>
      </c>
      <c r="W963">
        <v>3995.0945424354459</v>
      </c>
      <c r="X963">
        <v>6.6505000000000002E-3</v>
      </c>
    </row>
    <row r="964" spans="3:24">
      <c r="C964">
        <v>2012</v>
      </c>
      <c r="D964">
        <v>502</v>
      </c>
      <c r="E964">
        <v>3</v>
      </c>
      <c r="F964">
        <v>9</v>
      </c>
      <c r="G964">
        <v>90</v>
      </c>
      <c r="H964">
        <v>0.56248500000000001</v>
      </c>
      <c r="I964">
        <v>4089.4721363865597</v>
      </c>
      <c r="J964">
        <v>6.2498333333333338E-3</v>
      </c>
      <c r="W964">
        <v>4089.4721363865597</v>
      </c>
      <c r="X964">
        <v>6.2498333333333338E-3</v>
      </c>
    </row>
    <row r="965" spans="3:24">
      <c r="C965">
        <v>2012</v>
      </c>
      <c r="D965">
        <v>502</v>
      </c>
      <c r="E965">
        <v>3</v>
      </c>
      <c r="F965">
        <v>10</v>
      </c>
      <c r="G965">
        <v>90</v>
      </c>
      <c r="H965">
        <v>0.63890500000000006</v>
      </c>
      <c r="I965">
        <v>3537.1602248960494</v>
      </c>
      <c r="J965">
        <v>7.098944444444445E-3</v>
      </c>
      <c r="W965">
        <v>3537.1602248960494</v>
      </c>
      <c r="X965">
        <v>7.098944444444445E-3</v>
      </c>
    </row>
    <row r="966" spans="3:24">
      <c r="C966">
        <v>2012</v>
      </c>
      <c r="D966">
        <v>502</v>
      </c>
      <c r="E966">
        <v>3</v>
      </c>
      <c r="F966">
        <v>11</v>
      </c>
      <c r="G966">
        <v>90</v>
      </c>
      <c r="H966">
        <v>0.54388499999999995</v>
      </c>
      <c r="I966">
        <v>3787.2531142751636</v>
      </c>
      <c r="J966">
        <v>6.0431666666666663E-3</v>
      </c>
      <c r="W966">
        <v>3787.2531142751636</v>
      </c>
      <c r="X966">
        <v>6.0431666666666663E-3</v>
      </c>
    </row>
    <row r="967" spans="3:24">
      <c r="C967">
        <v>2012</v>
      </c>
      <c r="D967">
        <v>502</v>
      </c>
      <c r="E967">
        <v>3</v>
      </c>
      <c r="F967">
        <v>12</v>
      </c>
      <c r="G967">
        <v>90</v>
      </c>
      <c r="H967">
        <v>0.59776000000000007</v>
      </c>
      <c r="I967">
        <v>4136.3501167722461</v>
      </c>
      <c r="J967">
        <v>6.6417777777777786E-3</v>
      </c>
      <c r="W967">
        <v>4136.3501167722461</v>
      </c>
      <c r="X967">
        <v>6.6417777777777786E-3</v>
      </c>
    </row>
    <row r="968" spans="3:24">
      <c r="C968">
        <v>2012</v>
      </c>
      <c r="D968">
        <v>502</v>
      </c>
      <c r="E968">
        <v>3</v>
      </c>
      <c r="F968">
        <v>13</v>
      </c>
      <c r="G968">
        <v>90</v>
      </c>
      <c r="H968">
        <v>0.60538499999999995</v>
      </c>
      <c r="I968">
        <v>4317.817131978647</v>
      </c>
      <c r="J968">
        <v>6.7264999999999998E-3</v>
      </c>
      <c r="W968">
        <v>4317.817131978647</v>
      </c>
      <c r="X968">
        <v>6.7264999999999998E-3</v>
      </c>
    </row>
    <row r="969" spans="3:24">
      <c r="C969">
        <v>2012</v>
      </c>
      <c r="D969">
        <v>502</v>
      </c>
      <c r="E969">
        <v>3</v>
      </c>
      <c r="F969">
        <v>14</v>
      </c>
      <c r="G969">
        <v>90</v>
      </c>
      <c r="H969">
        <v>0.58721500000000004</v>
      </c>
      <c r="I969">
        <v>3607.4734687423388</v>
      </c>
      <c r="J969">
        <v>6.5246111111111112E-3</v>
      </c>
      <c r="W969">
        <v>3607.4734687423388</v>
      </c>
      <c r="X969">
        <v>6.5246111111111112E-3</v>
      </c>
    </row>
    <row r="970" spans="3:24">
      <c r="C970">
        <v>2012</v>
      </c>
      <c r="D970">
        <v>502</v>
      </c>
      <c r="E970">
        <v>4</v>
      </c>
      <c r="F970">
        <v>1</v>
      </c>
      <c r="G970">
        <v>90</v>
      </c>
      <c r="H970">
        <v>0.34378999999999998</v>
      </c>
      <c r="I970">
        <v>1971.5426927764615</v>
      </c>
      <c r="J970">
        <v>3.8198888888888887E-3</v>
      </c>
      <c r="W970">
        <v>1971.5426927764615</v>
      </c>
      <c r="X970">
        <v>3.8198888888888887E-3</v>
      </c>
    </row>
    <row r="971" spans="3:24">
      <c r="C971">
        <v>2012</v>
      </c>
      <c r="D971">
        <v>502</v>
      </c>
      <c r="E971">
        <v>4</v>
      </c>
      <c r="F971">
        <v>2</v>
      </c>
      <c r="G971">
        <v>90</v>
      </c>
      <c r="H971">
        <v>0.41269500000000003</v>
      </c>
      <c r="I971">
        <v>2215.6512902092804</v>
      </c>
      <c r="J971">
        <v>4.5855000000000002E-3</v>
      </c>
      <c r="W971">
        <v>2215.6512902092804</v>
      </c>
      <c r="X971">
        <v>4.5855000000000002E-3</v>
      </c>
    </row>
    <row r="972" spans="3:24">
      <c r="C972">
        <v>2012</v>
      </c>
      <c r="D972">
        <v>502</v>
      </c>
      <c r="E972">
        <v>4</v>
      </c>
      <c r="F972">
        <v>3</v>
      </c>
      <c r="G972">
        <v>90</v>
      </c>
      <c r="H972">
        <v>0.51663000000000003</v>
      </c>
      <c r="I972">
        <v>2152.5857005386461</v>
      </c>
      <c r="J972">
        <v>5.7403333333333334E-3</v>
      </c>
      <c r="W972">
        <v>2152.5857005386461</v>
      </c>
      <c r="X972">
        <v>5.7403333333333334E-3</v>
      </c>
    </row>
    <row r="973" spans="3:24">
      <c r="C973">
        <v>2012</v>
      </c>
      <c r="D973">
        <v>502</v>
      </c>
      <c r="E973">
        <v>4</v>
      </c>
      <c r="F973">
        <v>4</v>
      </c>
      <c r="G973">
        <v>90</v>
      </c>
      <c r="H973">
        <v>0.56834000000000007</v>
      </c>
      <c r="I973">
        <v>3615.4265709123702</v>
      </c>
      <c r="J973">
        <v>6.3148888888888898E-3</v>
      </c>
      <c r="W973">
        <v>3615.4265709123702</v>
      </c>
      <c r="X973">
        <v>6.3148888888888898E-3</v>
      </c>
    </row>
    <row r="974" spans="3:24">
      <c r="C974">
        <v>2012</v>
      </c>
      <c r="D974">
        <v>502</v>
      </c>
      <c r="E974">
        <v>4</v>
      </c>
      <c r="F974">
        <v>5</v>
      </c>
      <c r="G974">
        <v>90</v>
      </c>
      <c r="H974">
        <v>0.52758499999999997</v>
      </c>
      <c r="I974">
        <v>3277.4375327303082</v>
      </c>
      <c r="J974">
        <v>5.8620555555555552E-3</v>
      </c>
      <c r="W974">
        <v>3277.4375327303082</v>
      </c>
      <c r="X974">
        <v>5.8620555555555552E-3</v>
      </c>
    </row>
    <row r="975" spans="3:24">
      <c r="C975">
        <v>2012</v>
      </c>
      <c r="D975">
        <v>502</v>
      </c>
      <c r="E975">
        <v>4</v>
      </c>
      <c r="F975">
        <v>6</v>
      </c>
      <c r="G975">
        <v>90</v>
      </c>
      <c r="H975">
        <v>0.48390500000000003</v>
      </c>
      <c r="I975">
        <v>4157.6954145505479</v>
      </c>
      <c r="J975">
        <v>5.3767222222222228E-3</v>
      </c>
      <c r="W975">
        <v>4157.6954145505479</v>
      </c>
      <c r="X975">
        <v>5.3767222222222228E-3</v>
      </c>
    </row>
    <row r="976" spans="3:24">
      <c r="C976">
        <v>2012</v>
      </c>
      <c r="D976">
        <v>502</v>
      </c>
      <c r="E976">
        <v>4</v>
      </c>
      <c r="F976">
        <v>7</v>
      </c>
      <c r="G976">
        <v>90</v>
      </c>
      <c r="H976">
        <v>0.59051999999999993</v>
      </c>
      <c r="I976">
        <v>4176.5615576418459</v>
      </c>
      <c r="J976">
        <v>6.5613333333333322E-3</v>
      </c>
      <c r="W976">
        <v>4176.5615576418459</v>
      </c>
      <c r="X976">
        <v>6.5613333333333322E-3</v>
      </c>
    </row>
    <row r="977" spans="3:24">
      <c r="C977">
        <v>2012</v>
      </c>
      <c r="D977">
        <v>502</v>
      </c>
      <c r="E977">
        <v>4</v>
      </c>
      <c r="F977">
        <v>8</v>
      </c>
      <c r="G977">
        <v>90</v>
      </c>
      <c r="H977">
        <v>0.55928500000000003</v>
      </c>
      <c r="I977">
        <v>3180.6185269490584</v>
      </c>
      <c r="J977">
        <v>6.2142777777777778E-3</v>
      </c>
      <c r="W977">
        <v>3180.6185269490584</v>
      </c>
      <c r="X977">
        <v>6.2142777777777778E-3</v>
      </c>
    </row>
    <row r="978" spans="3:24">
      <c r="C978">
        <v>2012</v>
      </c>
      <c r="D978">
        <v>502</v>
      </c>
      <c r="E978">
        <v>4</v>
      </c>
      <c r="F978">
        <v>9</v>
      </c>
      <c r="G978">
        <v>90</v>
      </c>
      <c r="H978">
        <v>0.55227500000000007</v>
      </c>
      <c r="I978">
        <v>3617.2368494283328</v>
      </c>
      <c r="J978">
        <v>6.13638888888889E-3</v>
      </c>
      <c r="W978">
        <v>3617.2368494283328</v>
      </c>
      <c r="X978">
        <v>6.13638888888889E-3</v>
      </c>
    </row>
    <row r="979" spans="3:24">
      <c r="C979">
        <v>2012</v>
      </c>
      <c r="D979">
        <v>502</v>
      </c>
      <c r="E979">
        <v>4</v>
      </c>
      <c r="F979">
        <v>10</v>
      </c>
      <c r="G979">
        <v>90</v>
      </c>
      <c r="H979">
        <v>0.44564000000000004</v>
      </c>
      <c r="I979">
        <v>4091.5392305356813</v>
      </c>
      <c r="J979">
        <v>4.9515555555555563E-3</v>
      </c>
      <c r="W979">
        <v>4091.5392305356813</v>
      </c>
      <c r="X979">
        <v>4.9515555555555563E-3</v>
      </c>
    </row>
    <row r="980" spans="3:24">
      <c r="C980">
        <v>2012</v>
      </c>
      <c r="D980">
        <v>502</v>
      </c>
      <c r="E980">
        <v>4</v>
      </c>
      <c r="F980">
        <v>11</v>
      </c>
      <c r="G980">
        <v>90</v>
      </c>
      <c r="H980">
        <v>0.48770500000000006</v>
      </c>
      <c r="I980">
        <v>3887.396438536025</v>
      </c>
      <c r="J980">
        <v>5.418944444444445E-3</v>
      </c>
      <c r="W980">
        <v>3887.396438536025</v>
      </c>
      <c r="X980">
        <v>5.418944444444445E-3</v>
      </c>
    </row>
    <row r="981" spans="3:24">
      <c r="C981">
        <v>2012</v>
      </c>
      <c r="D981">
        <v>502</v>
      </c>
      <c r="E981">
        <v>4</v>
      </c>
      <c r="F981">
        <v>12</v>
      </c>
      <c r="G981">
        <v>90</v>
      </c>
      <c r="H981">
        <v>0.56169500000000006</v>
      </c>
      <c r="I981">
        <v>3928.0754743194461</v>
      </c>
      <c r="J981">
        <v>6.2410555555555561E-3</v>
      </c>
      <c r="W981">
        <v>3928.0754743194461</v>
      </c>
      <c r="X981">
        <v>6.2410555555555561E-3</v>
      </c>
    </row>
    <row r="982" spans="3:24">
      <c r="C982">
        <v>2012</v>
      </c>
      <c r="D982">
        <v>502</v>
      </c>
      <c r="E982">
        <v>4</v>
      </c>
      <c r="F982">
        <v>13</v>
      </c>
      <c r="G982">
        <v>90</v>
      </c>
      <c r="H982">
        <v>0.61986999999999992</v>
      </c>
      <c r="I982">
        <v>4088.7113718698583</v>
      </c>
      <c r="J982">
        <v>6.8874444444444434E-3</v>
      </c>
      <c r="W982">
        <v>4088.7113718698583</v>
      </c>
      <c r="X982">
        <v>6.8874444444444434E-3</v>
      </c>
    </row>
    <row r="983" spans="3:24">
      <c r="C983">
        <v>2012</v>
      </c>
      <c r="D983">
        <v>502</v>
      </c>
      <c r="E983">
        <v>4</v>
      </c>
      <c r="F983">
        <v>14</v>
      </c>
      <c r="G983">
        <v>90</v>
      </c>
      <c r="H983">
        <v>0.558535</v>
      </c>
      <c r="I983">
        <v>4063.0590316178586</v>
      </c>
      <c r="J983">
        <v>6.2059444444444445E-3</v>
      </c>
      <c r="W983">
        <v>4063.0590316178586</v>
      </c>
      <c r="X983">
        <v>6.2059444444444445E-3</v>
      </c>
    </row>
    <row r="984" spans="3:24">
      <c r="C984">
        <v>2013</v>
      </c>
      <c r="D984">
        <v>502</v>
      </c>
      <c r="E984">
        <v>1</v>
      </c>
      <c r="F984">
        <v>1</v>
      </c>
      <c r="G984">
        <v>89</v>
      </c>
      <c r="H984">
        <v>0.33230999999999999</v>
      </c>
      <c r="I984">
        <v>1631.4595423753851</v>
      </c>
      <c r="J984">
        <v>3.7338202247191011E-3</v>
      </c>
      <c r="W984">
        <v>1631.4595423753851</v>
      </c>
      <c r="X984">
        <v>3.7338202247191011E-3</v>
      </c>
    </row>
    <row r="985" spans="3:24">
      <c r="C985">
        <v>2013</v>
      </c>
      <c r="D985">
        <v>502</v>
      </c>
      <c r="E985">
        <v>1</v>
      </c>
      <c r="F985">
        <v>2</v>
      </c>
      <c r="G985">
        <v>89</v>
      </c>
      <c r="H985">
        <v>0.290265</v>
      </c>
      <c r="I985">
        <v>981.75153384000009</v>
      </c>
      <c r="J985">
        <v>3.2614044943820226E-3</v>
      </c>
      <c r="W985">
        <v>981.75153384000009</v>
      </c>
      <c r="X985">
        <v>3.2614044943820226E-3</v>
      </c>
    </row>
    <row r="986" spans="3:24">
      <c r="C986">
        <v>2013</v>
      </c>
      <c r="D986">
        <v>502</v>
      </c>
      <c r="E986">
        <v>1</v>
      </c>
      <c r="F986">
        <v>3</v>
      </c>
      <c r="G986">
        <v>89</v>
      </c>
      <c r="H986">
        <v>0.36256500000000003</v>
      </c>
      <c r="I986">
        <v>2260.4176979999997</v>
      </c>
      <c r="J986">
        <v>4.0737640449438209E-3</v>
      </c>
      <c r="W986">
        <v>2260.4176979999997</v>
      </c>
      <c r="X986">
        <v>4.0737640449438209E-3</v>
      </c>
    </row>
    <row r="987" spans="3:24">
      <c r="C987">
        <v>2013</v>
      </c>
      <c r="D987">
        <v>502</v>
      </c>
      <c r="E987">
        <v>1</v>
      </c>
      <c r="F987">
        <v>4</v>
      </c>
      <c r="G987">
        <v>89</v>
      </c>
      <c r="H987">
        <v>0.35922500000000002</v>
      </c>
      <c r="I987">
        <v>2187.8016567507693</v>
      </c>
      <c r="J987">
        <v>4.03623595505618E-3</v>
      </c>
      <c r="W987">
        <v>2187.8016567507693</v>
      </c>
      <c r="X987">
        <v>4.03623595505618E-3</v>
      </c>
    </row>
    <row r="988" spans="3:24">
      <c r="C988">
        <v>2013</v>
      </c>
      <c r="D988">
        <v>502</v>
      </c>
      <c r="E988">
        <v>1</v>
      </c>
      <c r="F988">
        <v>5</v>
      </c>
      <c r="G988">
        <v>89</v>
      </c>
      <c r="H988">
        <v>0.35756500000000002</v>
      </c>
      <c r="I988">
        <v>3036.5348428800003</v>
      </c>
      <c r="J988">
        <v>4.0175842696629216E-3</v>
      </c>
      <c r="W988">
        <v>3036.5348428800003</v>
      </c>
      <c r="X988">
        <v>4.0175842696629216E-3</v>
      </c>
    </row>
    <row r="989" spans="3:24">
      <c r="C989">
        <v>2013</v>
      </c>
      <c r="D989">
        <v>502</v>
      </c>
      <c r="E989">
        <v>1</v>
      </c>
      <c r="F989">
        <v>6</v>
      </c>
      <c r="G989">
        <v>89</v>
      </c>
      <c r="H989">
        <v>0.39207000000000003</v>
      </c>
      <c r="I989">
        <v>2671.4819918769235</v>
      </c>
      <c r="J989">
        <v>4.4052808988764049E-3</v>
      </c>
      <c r="W989">
        <v>2671.4819918769235</v>
      </c>
      <c r="X989">
        <v>4.4052808988764049E-3</v>
      </c>
    </row>
    <row r="990" spans="3:24">
      <c r="C990">
        <v>2013</v>
      </c>
      <c r="D990">
        <v>502</v>
      </c>
      <c r="E990">
        <v>1</v>
      </c>
      <c r="F990">
        <v>7</v>
      </c>
      <c r="G990">
        <v>89</v>
      </c>
      <c r="H990">
        <v>0.33970999999999996</v>
      </c>
      <c r="I990">
        <v>2704.4814663138463</v>
      </c>
      <c r="J990">
        <v>3.8169662921348308E-3</v>
      </c>
      <c r="W990">
        <v>2704.4814663138463</v>
      </c>
      <c r="X990">
        <v>3.8169662921348308E-3</v>
      </c>
    </row>
    <row r="991" spans="3:24">
      <c r="C991">
        <v>2013</v>
      </c>
      <c r="D991">
        <v>502</v>
      </c>
      <c r="E991">
        <v>1</v>
      </c>
      <c r="F991">
        <v>8</v>
      </c>
      <c r="G991">
        <v>89</v>
      </c>
      <c r="H991">
        <v>0.212585</v>
      </c>
      <c r="I991">
        <v>1965.3300544984618</v>
      </c>
      <c r="J991">
        <v>2.3885955056179775E-3</v>
      </c>
      <c r="W991">
        <v>1965.3300544984618</v>
      </c>
      <c r="X991">
        <v>2.3885955056179775E-3</v>
      </c>
    </row>
    <row r="992" spans="3:24">
      <c r="C992">
        <v>2013</v>
      </c>
      <c r="D992">
        <v>502</v>
      </c>
      <c r="E992">
        <v>1</v>
      </c>
      <c r="F992">
        <v>9</v>
      </c>
      <c r="G992">
        <v>89</v>
      </c>
      <c r="H992">
        <v>0.35945000000000005</v>
      </c>
      <c r="I992">
        <v>2840.2918022769236</v>
      </c>
      <c r="J992">
        <v>4.0387640449438206E-3</v>
      </c>
      <c r="W992">
        <v>2840.2918022769236</v>
      </c>
      <c r="X992">
        <v>4.0387640449438206E-3</v>
      </c>
    </row>
    <row r="993" spans="3:24">
      <c r="C993">
        <v>2013</v>
      </c>
      <c r="D993">
        <v>502</v>
      </c>
      <c r="E993">
        <v>1</v>
      </c>
      <c r="F993">
        <v>10</v>
      </c>
      <c r="G993">
        <v>89</v>
      </c>
      <c r="H993">
        <v>0.40025500000000003</v>
      </c>
      <c r="I993">
        <v>2537.2447616492309</v>
      </c>
      <c r="J993">
        <v>4.4972471910112366E-3</v>
      </c>
      <c r="W993">
        <v>2537.2447616492309</v>
      </c>
      <c r="X993">
        <v>4.4972471910112366E-3</v>
      </c>
    </row>
    <row r="994" spans="3:24">
      <c r="C994">
        <v>2013</v>
      </c>
      <c r="D994">
        <v>502</v>
      </c>
      <c r="E994">
        <v>1</v>
      </c>
      <c r="F994">
        <v>11</v>
      </c>
      <c r="G994">
        <v>89</v>
      </c>
      <c r="H994">
        <v>0.37936499999999995</v>
      </c>
      <c r="I994">
        <v>3202.9889351815391</v>
      </c>
      <c r="J994">
        <v>4.2625280898876397E-3</v>
      </c>
      <c r="W994">
        <v>3202.9889351815391</v>
      </c>
      <c r="X994">
        <v>4.2625280898876397E-3</v>
      </c>
    </row>
    <row r="995" spans="3:24">
      <c r="C995">
        <v>2013</v>
      </c>
      <c r="D995">
        <v>502</v>
      </c>
      <c r="E995">
        <v>1</v>
      </c>
      <c r="F995">
        <v>12</v>
      </c>
      <c r="G995">
        <v>89</v>
      </c>
      <c r="H995">
        <v>0.36263999999999996</v>
      </c>
      <c r="I995">
        <v>3297.4108845784617</v>
      </c>
      <c r="J995">
        <v>4.0746067415730336E-3</v>
      </c>
      <c r="W995">
        <v>3297.4108845784617</v>
      </c>
      <c r="X995">
        <v>4.0746067415730336E-3</v>
      </c>
    </row>
    <row r="996" spans="3:24">
      <c r="C996">
        <v>2013</v>
      </c>
      <c r="D996">
        <v>502</v>
      </c>
      <c r="E996">
        <v>1</v>
      </c>
      <c r="F996">
        <v>13</v>
      </c>
      <c r="G996">
        <v>89</v>
      </c>
      <c r="H996">
        <v>0.43681999999999999</v>
      </c>
      <c r="I996">
        <v>3614.1911467200002</v>
      </c>
      <c r="J996">
        <v>4.908089887640449E-3</v>
      </c>
      <c r="W996">
        <v>3614.1911467200002</v>
      </c>
      <c r="X996">
        <v>4.908089887640449E-3</v>
      </c>
    </row>
    <row r="997" spans="3:24">
      <c r="C997">
        <v>2013</v>
      </c>
      <c r="D997">
        <v>502</v>
      </c>
      <c r="E997">
        <v>1</v>
      </c>
      <c r="F997">
        <v>14</v>
      </c>
      <c r="G997">
        <v>89</v>
      </c>
      <c r="H997">
        <v>0.30847000000000002</v>
      </c>
      <c r="I997">
        <v>2303.5840965415387</v>
      </c>
      <c r="J997">
        <v>3.4659550561797754E-3</v>
      </c>
      <c r="W997">
        <v>2303.5840965415387</v>
      </c>
      <c r="X997">
        <v>3.4659550561797754E-3</v>
      </c>
    </row>
    <row r="998" spans="3:24">
      <c r="C998">
        <v>2013</v>
      </c>
      <c r="D998">
        <v>502</v>
      </c>
      <c r="E998">
        <v>2</v>
      </c>
      <c r="F998">
        <v>1</v>
      </c>
      <c r="G998">
        <v>89</v>
      </c>
      <c r="H998">
        <v>0.35148000000000001</v>
      </c>
      <c r="I998">
        <v>1308.48734016</v>
      </c>
      <c r="J998">
        <v>3.9492134831460675E-3</v>
      </c>
      <c r="W998">
        <v>1308.48734016</v>
      </c>
      <c r="X998">
        <v>3.9492134831460675E-3</v>
      </c>
    </row>
    <row r="999" spans="3:24">
      <c r="C999">
        <v>2013</v>
      </c>
      <c r="D999">
        <v>502</v>
      </c>
      <c r="E999">
        <v>2</v>
      </c>
      <c r="F999">
        <v>2</v>
      </c>
      <c r="G999">
        <v>89</v>
      </c>
      <c r="H999">
        <v>0.29415999999999998</v>
      </c>
      <c r="I999">
        <v>1744.1258874092312</v>
      </c>
      <c r="J999">
        <v>3.3051685393258425E-3</v>
      </c>
      <c r="W999">
        <v>1744.1258874092312</v>
      </c>
      <c r="X999">
        <v>3.3051685393258425E-3</v>
      </c>
    </row>
    <row r="1000" spans="3:24">
      <c r="C1000">
        <v>2013</v>
      </c>
      <c r="D1000">
        <v>502</v>
      </c>
      <c r="E1000">
        <v>2</v>
      </c>
      <c r="F1000">
        <v>3</v>
      </c>
      <c r="G1000">
        <v>89</v>
      </c>
      <c r="H1000">
        <v>0.39544499999999999</v>
      </c>
      <c r="I1000">
        <v>1877.8221426461544</v>
      </c>
      <c r="J1000">
        <v>4.443202247191011E-3</v>
      </c>
      <c r="W1000">
        <v>1877.8221426461544</v>
      </c>
      <c r="X1000">
        <v>4.443202247191011E-3</v>
      </c>
    </row>
    <row r="1001" spans="3:24">
      <c r="C1001">
        <v>2013</v>
      </c>
      <c r="D1001">
        <v>502</v>
      </c>
      <c r="E1001">
        <v>2</v>
      </c>
      <c r="F1001">
        <v>4</v>
      </c>
      <c r="G1001">
        <v>89</v>
      </c>
      <c r="H1001">
        <v>0.31605</v>
      </c>
      <c r="I1001">
        <v>2391.7790635200004</v>
      </c>
      <c r="J1001">
        <v>3.5511235955056181E-3</v>
      </c>
      <c r="W1001">
        <v>2391.7790635200004</v>
      </c>
      <c r="X1001">
        <v>3.5511235955056181E-3</v>
      </c>
    </row>
    <row r="1002" spans="3:24">
      <c r="C1002">
        <v>2013</v>
      </c>
      <c r="D1002">
        <v>502</v>
      </c>
      <c r="E1002">
        <v>2</v>
      </c>
      <c r="F1002">
        <v>5</v>
      </c>
      <c r="G1002">
        <v>89</v>
      </c>
      <c r="H1002">
        <v>0.31900000000000001</v>
      </c>
      <c r="I1002">
        <v>2815.9521496615389</v>
      </c>
      <c r="J1002">
        <v>3.5842696629213482E-3</v>
      </c>
      <c r="W1002">
        <v>2815.9521496615389</v>
      </c>
      <c r="X1002">
        <v>3.5842696629213482E-3</v>
      </c>
    </row>
    <row r="1003" spans="3:24">
      <c r="C1003">
        <v>2013</v>
      </c>
      <c r="D1003">
        <v>502</v>
      </c>
      <c r="E1003">
        <v>2</v>
      </c>
      <c r="F1003">
        <v>6</v>
      </c>
      <c r="G1003">
        <v>89</v>
      </c>
      <c r="H1003">
        <v>0.28569500000000003</v>
      </c>
      <c r="I1003">
        <v>2547.6058963384617</v>
      </c>
      <c r="J1003">
        <v>3.2100561797752812E-3</v>
      </c>
      <c r="W1003">
        <v>2547.6058963384617</v>
      </c>
      <c r="X1003">
        <v>3.2100561797752812E-3</v>
      </c>
    </row>
    <row r="1004" spans="3:24">
      <c r="C1004">
        <v>2013</v>
      </c>
      <c r="D1004">
        <v>502</v>
      </c>
      <c r="E1004">
        <v>2</v>
      </c>
      <c r="F1004">
        <v>7</v>
      </c>
      <c r="G1004">
        <v>89</v>
      </c>
      <c r="H1004">
        <v>0.34385500000000002</v>
      </c>
      <c r="I1004">
        <v>2671.0879414153851</v>
      </c>
      <c r="J1004">
        <v>3.863539325842697E-3</v>
      </c>
      <c r="W1004">
        <v>2671.0879414153851</v>
      </c>
      <c r="X1004">
        <v>3.863539325842697E-3</v>
      </c>
    </row>
    <row r="1005" spans="3:24">
      <c r="C1005">
        <v>2013</v>
      </c>
      <c r="D1005">
        <v>502</v>
      </c>
      <c r="E1005">
        <v>2</v>
      </c>
      <c r="F1005">
        <v>8</v>
      </c>
      <c r="G1005">
        <v>89</v>
      </c>
      <c r="H1005">
        <v>0.319795</v>
      </c>
      <c r="I1005">
        <v>2276.4873572861538</v>
      </c>
      <c r="J1005">
        <v>3.5932022471910114E-3</v>
      </c>
      <c r="W1005">
        <v>2276.4873572861538</v>
      </c>
      <c r="X1005">
        <v>3.5932022471910114E-3</v>
      </c>
    </row>
    <row r="1006" spans="3:24">
      <c r="C1006">
        <v>2013</v>
      </c>
      <c r="D1006">
        <v>502</v>
      </c>
      <c r="E1006">
        <v>2</v>
      </c>
      <c r="F1006">
        <v>9</v>
      </c>
      <c r="G1006">
        <v>89</v>
      </c>
      <c r="H1006">
        <v>0.31706999999999996</v>
      </c>
      <c r="I1006">
        <v>2680.2549624738467</v>
      </c>
      <c r="J1006">
        <v>3.562584269662921E-3</v>
      </c>
      <c r="W1006">
        <v>2680.2549624738467</v>
      </c>
      <c r="X1006">
        <v>3.562584269662921E-3</v>
      </c>
    </row>
    <row r="1007" spans="3:24">
      <c r="C1007">
        <v>2013</v>
      </c>
      <c r="D1007">
        <v>502</v>
      </c>
      <c r="E1007">
        <v>2</v>
      </c>
      <c r="F1007">
        <v>10</v>
      </c>
      <c r="G1007">
        <v>89</v>
      </c>
      <c r="H1007">
        <v>0.27842</v>
      </c>
      <c r="I1007">
        <v>3116.4558760246159</v>
      </c>
      <c r="J1007">
        <v>3.1283146067415729E-3</v>
      </c>
      <c r="W1007">
        <v>3116.4558760246159</v>
      </c>
      <c r="X1007">
        <v>3.1283146067415729E-3</v>
      </c>
    </row>
    <row r="1008" spans="3:24">
      <c r="C1008">
        <v>2013</v>
      </c>
      <c r="D1008">
        <v>502</v>
      </c>
      <c r="E1008">
        <v>2</v>
      </c>
      <c r="F1008">
        <v>11</v>
      </c>
      <c r="G1008">
        <v>89</v>
      </c>
      <c r="H1008">
        <v>0.375305</v>
      </c>
      <c r="I1008">
        <v>2543.4271319261543</v>
      </c>
      <c r="J1008">
        <v>4.2169101123595504E-3</v>
      </c>
      <c r="W1008">
        <v>2543.4271319261543</v>
      </c>
      <c r="X1008">
        <v>4.2169101123595504E-3</v>
      </c>
    </row>
    <row r="1009" spans="3:24">
      <c r="C1009">
        <v>2013</v>
      </c>
      <c r="D1009">
        <v>502</v>
      </c>
      <c r="E1009">
        <v>2</v>
      </c>
      <c r="F1009">
        <v>12</v>
      </c>
      <c r="G1009">
        <v>89</v>
      </c>
      <c r="H1009">
        <v>0.34250999999999998</v>
      </c>
      <c r="I1009">
        <v>2474.1845848246153</v>
      </c>
      <c r="J1009">
        <v>3.8484269662921347E-3</v>
      </c>
      <c r="W1009">
        <v>2474.1845848246153</v>
      </c>
      <c r="X1009">
        <v>3.8484269662921347E-3</v>
      </c>
    </row>
    <row r="1010" spans="3:24">
      <c r="C1010">
        <v>2013</v>
      </c>
      <c r="D1010">
        <v>502</v>
      </c>
      <c r="E1010">
        <v>2</v>
      </c>
      <c r="F1010">
        <v>13</v>
      </c>
      <c r="G1010">
        <v>89</v>
      </c>
      <c r="H1010">
        <v>0.22894000000000003</v>
      </c>
      <c r="I1010">
        <v>3080.9426411076934</v>
      </c>
      <c r="J1010">
        <v>2.5723595505617982E-3</v>
      </c>
      <c r="W1010">
        <v>3080.9426411076934</v>
      </c>
      <c r="X1010">
        <v>2.5723595505617982E-3</v>
      </c>
    </row>
    <row r="1011" spans="3:24">
      <c r="C1011">
        <v>2013</v>
      </c>
      <c r="D1011">
        <v>502</v>
      </c>
      <c r="E1011">
        <v>2</v>
      </c>
      <c r="F1011">
        <v>14</v>
      </c>
      <c r="G1011">
        <v>89</v>
      </c>
      <c r="H1011">
        <v>0.36880499999999999</v>
      </c>
      <c r="I1011">
        <v>2556.7373121230776</v>
      </c>
      <c r="J1011">
        <v>4.1438764044943819E-3</v>
      </c>
      <c r="W1011">
        <v>2556.7373121230776</v>
      </c>
      <c r="X1011">
        <v>4.1438764044943819E-3</v>
      </c>
    </row>
    <row r="1012" spans="3:24">
      <c r="C1012">
        <v>2013</v>
      </c>
      <c r="D1012">
        <v>502</v>
      </c>
      <c r="E1012">
        <v>3</v>
      </c>
      <c r="F1012">
        <v>1</v>
      </c>
      <c r="G1012">
        <v>89</v>
      </c>
      <c r="H1012">
        <v>0.38376500000000002</v>
      </c>
      <c r="I1012">
        <v>1814.5268021353847</v>
      </c>
      <c r="J1012">
        <v>4.3119662921348315E-3</v>
      </c>
      <c r="W1012">
        <v>1814.5268021353847</v>
      </c>
      <c r="X1012">
        <v>4.3119662921348315E-3</v>
      </c>
    </row>
    <row r="1013" spans="3:24">
      <c r="C1013">
        <v>2013</v>
      </c>
      <c r="D1013">
        <v>502</v>
      </c>
      <c r="E1013">
        <v>3</v>
      </c>
      <c r="F1013">
        <v>2</v>
      </c>
      <c r="G1013">
        <v>89</v>
      </c>
      <c r="H1013">
        <v>0.41469</v>
      </c>
      <c r="I1013">
        <v>1686.2502888000004</v>
      </c>
      <c r="J1013">
        <v>4.6594382022471913E-3</v>
      </c>
      <c r="W1013">
        <v>1686.2502888000004</v>
      </c>
      <c r="X1013">
        <v>4.6594382022471913E-3</v>
      </c>
    </row>
    <row r="1014" spans="3:24">
      <c r="C1014">
        <v>2013</v>
      </c>
      <c r="D1014">
        <v>502</v>
      </c>
      <c r="E1014">
        <v>3</v>
      </c>
      <c r="F1014">
        <v>3</v>
      </c>
      <c r="G1014">
        <v>89</v>
      </c>
      <c r="H1014">
        <v>0.42118500000000003</v>
      </c>
      <c r="I1014">
        <v>1893.5813464615385</v>
      </c>
      <c r="J1014">
        <v>4.7324157303370792E-3</v>
      </c>
      <c r="W1014">
        <v>1893.5813464615385</v>
      </c>
      <c r="X1014">
        <v>4.7324157303370792E-3</v>
      </c>
    </row>
    <row r="1015" spans="3:24">
      <c r="C1015">
        <v>2013</v>
      </c>
      <c r="D1015">
        <v>502</v>
      </c>
      <c r="E1015">
        <v>3</v>
      </c>
      <c r="F1015">
        <v>4</v>
      </c>
      <c r="G1015">
        <v>89</v>
      </c>
      <c r="H1015">
        <v>0.35722999999999999</v>
      </c>
      <c r="I1015">
        <v>2434.4887857230774</v>
      </c>
      <c r="J1015">
        <v>4.0138202247191014E-3</v>
      </c>
      <c r="W1015">
        <v>2434.4887857230774</v>
      </c>
      <c r="X1015">
        <v>4.0138202247191014E-3</v>
      </c>
    </row>
    <row r="1016" spans="3:24">
      <c r="C1016">
        <v>2013</v>
      </c>
      <c r="D1016">
        <v>502</v>
      </c>
      <c r="E1016">
        <v>3</v>
      </c>
      <c r="F1016">
        <v>5</v>
      </c>
      <c r="G1016">
        <v>89</v>
      </c>
      <c r="H1016">
        <v>0.2092</v>
      </c>
      <c r="I1016">
        <v>2732.6290537107693</v>
      </c>
      <c r="J1016">
        <v>2.3505617977528088E-3</v>
      </c>
      <c r="W1016">
        <v>2732.6290537107693</v>
      </c>
      <c r="X1016">
        <v>2.3505617977528088E-3</v>
      </c>
    </row>
    <row r="1017" spans="3:24">
      <c r="C1017">
        <v>2013</v>
      </c>
      <c r="D1017">
        <v>502</v>
      </c>
      <c r="E1017">
        <v>3</v>
      </c>
      <c r="F1017">
        <v>6</v>
      </c>
      <c r="G1017">
        <v>89</v>
      </c>
      <c r="H1017">
        <v>0.32799499999999998</v>
      </c>
      <c r="I1017">
        <v>2634.7314385107702</v>
      </c>
      <c r="J1017">
        <v>3.6853370786516853E-3</v>
      </c>
      <c r="W1017">
        <v>2634.7314385107702</v>
      </c>
      <c r="X1017">
        <v>3.6853370786516853E-3</v>
      </c>
    </row>
    <row r="1018" spans="3:24">
      <c r="C1018">
        <v>2013</v>
      </c>
      <c r="D1018">
        <v>502</v>
      </c>
      <c r="E1018">
        <v>3</v>
      </c>
      <c r="F1018">
        <v>7</v>
      </c>
      <c r="G1018">
        <v>89</v>
      </c>
      <c r="H1018">
        <v>0.22011</v>
      </c>
      <c r="I1018">
        <v>2648.8882642707695</v>
      </c>
      <c r="J1018">
        <v>2.4731460674157304E-3</v>
      </c>
      <c r="W1018">
        <v>2648.8882642707695</v>
      </c>
      <c r="X1018">
        <v>2.4731460674157304E-3</v>
      </c>
    </row>
    <row r="1019" spans="3:24">
      <c r="C1019">
        <v>2013</v>
      </c>
      <c r="D1019">
        <v>502</v>
      </c>
      <c r="E1019">
        <v>3</v>
      </c>
      <c r="F1019">
        <v>8</v>
      </c>
      <c r="G1019">
        <v>89</v>
      </c>
      <c r="H1019">
        <v>0.368145</v>
      </c>
      <c r="I1019">
        <v>2636.5229607876931</v>
      </c>
      <c r="J1019">
        <v>4.1364606741573036E-3</v>
      </c>
      <c r="W1019">
        <v>2636.5229607876931</v>
      </c>
      <c r="X1019">
        <v>4.1364606741573036E-3</v>
      </c>
    </row>
    <row r="1020" spans="3:24">
      <c r="C1020">
        <v>2013</v>
      </c>
      <c r="D1020">
        <v>502</v>
      </c>
      <c r="E1020">
        <v>3</v>
      </c>
      <c r="F1020">
        <v>9</v>
      </c>
      <c r="G1020">
        <v>89</v>
      </c>
      <c r="H1020">
        <v>0.31170500000000001</v>
      </c>
      <c r="I1020">
        <v>2529.9100752369236</v>
      </c>
      <c r="J1020">
        <v>3.502303370786517E-3</v>
      </c>
      <c r="W1020">
        <v>2529.9100752369236</v>
      </c>
      <c r="X1020">
        <v>3.502303370786517E-3</v>
      </c>
    </row>
    <row r="1021" spans="3:24">
      <c r="C1021">
        <v>2013</v>
      </c>
      <c r="D1021">
        <v>502</v>
      </c>
      <c r="E1021">
        <v>3</v>
      </c>
      <c r="F1021">
        <v>10</v>
      </c>
      <c r="G1021">
        <v>89</v>
      </c>
      <c r="H1021">
        <v>0.31718000000000002</v>
      </c>
      <c r="I1021">
        <v>2013.4212394153849</v>
      </c>
      <c r="J1021">
        <v>3.5638202247191015E-3</v>
      </c>
      <c r="W1021">
        <v>2013.4212394153849</v>
      </c>
      <c r="X1021">
        <v>3.5638202247191015E-3</v>
      </c>
    </row>
    <row r="1022" spans="3:24">
      <c r="C1022">
        <v>2013</v>
      </c>
      <c r="D1022">
        <v>502</v>
      </c>
      <c r="E1022">
        <v>3</v>
      </c>
      <c r="F1022">
        <v>11</v>
      </c>
      <c r="G1022">
        <v>89</v>
      </c>
      <c r="H1022">
        <v>0.339675</v>
      </c>
      <c r="I1022">
        <v>2135.6544259938464</v>
      </c>
      <c r="J1022">
        <v>3.8165730337078652E-3</v>
      </c>
      <c r="W1022">
        <v>2135.6544259938464</v>
      </c>
      <c r="X1022">
        <v>3.8165730337078652E-3</v>
      </c>
    </row>
    <row r="1023" spans="3:24">
      <c r="C1023">
        <v>2013</v>
      </c>
      <c r="D1023">
        <v>502</v>
      </c>
      <c r="E1023">
        <v>3</v>
      </c>
      <c r="F1023">
        <v>12</v>
      </c>
      <c r="G1023">
        <v>89</v>
      </c>
      <c r="H1023">
        <v>0.28323999999999999</v>
      </c>
      <c r="I1023">
        <v>2444.6631686400001</v>
      </c>
      <c r="J1023">
        <v>3.1824719101123593E-3</v>
      </c>
      <c r="W1023">
        <v>2444.6631686400001</v>
      </c>
      <c r="X1023">
        <v>3.1824719101123593E-3</v>
      </c>
    </row>
    <row r="1024" spans="3:24">
      <c r="C1024">
        <v>2013</v>
      </c>
      <c r="D1024">
        <v>502</v>
      </c>
      <c r="E1024">
        <v>3</v>
      </c>
      <c r="F1024">
        <v>13</v>
      </c>
      <c r="G1024">
        <v>89</v>
      </c>
      <c r="H1024">
        <v>0.47282999999999997</v>
      </c>
      <c r="I1024">
        <v>2347.7458946953852</v>
      </c>
      <c r="J1024">
        <v>5.312696629213483E-3</v>
      </c>
      <c r="W1024">
        <v>2347.7458946953852</v>
      </c>
      <c r="X1024">
        <v>5.312696629213483E-3</v>
      </c>
    </row>
    <row r="1025" spans="3:24">
      <c r="C1025">
        <v>2013</v>
      </c>
      <c r="D1025">
        <v>502</v>
      </c>
      <c r="E1025">
        <v>3</v>
      </c>
      <c r="F1025">
        <v>14</v>
      </c>
      <c r="G1025">
        <v>89</v>
      </c>
      <c r="H1025">
        <v>0.40846499999999997</v>
      </c>
      <c r="I1025">
        <v>2856.7093518276924</v>
      </c>
      <c r="J1025">
        <v>4.5894943820224713E-3</v>
      </c>
      <c r="W1025">
        <v>2856.7093518276924</v>
      </c>
      <c r="X1025">
        <v>4.5894943820224713E-3</v>
      </c>
    </row>
    <row r="1026" spans="3:24">
      <c r="C1026">
        <v>2013</v>
      </c>
      <c r="D1026">
        <v>502</v>
      </c>
      <c r="E1026">
        <v>4</v>
      </c>
      <c r="F1026">
        <v>1</v>
      </c>
      <c r="G1026">
        <v>89</v>
      </c>
      <c r="H1026">
        <v>0.37942500000000001</v>
      </c>
      <c r="I1026">
        <v>1734.6661431507694</v>
      </c>
      <c r="J1026">
        <v>4.2632022471910114E-3</v>
      </c>
      <c r="W1026">
        <v>1734.6661431507694</v>
      </c>
      <c r="X1026">
        <v>4.2632022471910114E-3</v>
      </c>
    </row>
    <row r="1027" spans="3:24">
      <c r="C1027">
        <v>2013</v>
      </c>
      <c r="D1027">
        <v>502</v>
      </c>
      <c r="E1027">
        <v>4</v>
      </c>
      <c r="F1027">
        <v>2</v>
      </c>
      <c r="G1027">
        <v>89</v>
      </c>
      <c r="H1027">
        <v>0.316575</v>
      </c>
      <c r="I1027">
        <v>1773.0193560369232</v>
      </c>
      <c r="J1027">
        <v>3.5570224719101125E-3</v>
      </c>
      <c r="W1027">
        <v>1773.0193560369232</v>
      </c>
      <c r="X1027">
        <v>3.5570224719101125E-3</v>
      </c>
    </row>
    <row r="1028" spans="3:24">
      <c r="C1028">
        <v>2013</v>
      </c>
      <c r="D1028">
        <v>502</v>
      </c>
      <c r="E1028">
        <v>4</v>
      </c>
      <c r="F1028">
        <v>3</v>
      </c>
      <c r="G1028">
        <v>89</v>
      </c>
      <c r="H1028">
        <v>0.39586500000000002</v>
      </c>
      <c r="I1028">
        <v>1509.0707058646153</v>
      </c>
      <c r="J1028">
        <v>4.4479213483146068E-3</v>
      </c>
      <c r="W1028">
        <v>1509.0707058646153</v>
      </c>
      <c r="X1028">
        <v>4.4479213483146068E-3</v>
      </c>
    </row>
    <row r="1029" spans="3:24">
      <c r="C1029">
        <v>2013</v>
      </c>
      <c r="D1029">
        <v>502</v>
      </c>
      <c r="E1029">
        <v>4</v>
      </c>
      <c r="F1029">
        <v>4</v>
      </c>
      <c r="G1029">
        <v>89</v>
      </c>
      <c r="H1029">
        <v>0.33165</v>
      </c>
      <c r="I1029">
        <v>2536.6477752000005</v>
      </c>
      <c r="J1029">
        <v>3.7264044943820223E-3</v>
      </c>
      <c r="W1029">
        <v>2536.6477752000005</v>
      </c>
      <c r="X1029">
        <v>3.7264044943820223E-3</v>
      </c>
    </row>
    <row r="1030" spans="3:24">
      <c r="C1030">
        <v>2013</v>
      </c>
      <c r="D1030">
        <v>502</v>
      </c>
      <c r="E1030">
        <v>4</v>
      </c>
      <c r="F1030">
        <v>5</v>
      </c>
      <c r="G1030">
        <v>89</v>
      </c>
      <c r="H1030">
        <v>0.31131999999999999</v>
      </c>
      <c r="I1030">
        <v>2182.1219822769231</v>
      </c>
      <c r="J1030">
        <v>3.4979775280898876E-3</v>
      </c>
      <c r="W1030">
        <v>2182.1219822769231</v>
      </c>
      <c r="X1030">
        <v>3.4979775280898876E-3</v>
      </c>
    </row>
    <row r="1031" spans="3:24">
      <c r="C1031">
        <v>2013</v>
      </c>
      <c r="D1031">
        <v>502</v>
      </c>
      <c r="E1031">
        <v>4</v>
      </c>
      <c r="F1031">
        <v>6</v>
      </c>
      <c r="G1031">
        <v>89</v>
      </c>
      <c r="H1031">
        <v>0.30462</v>
      </c>
      <c r="I1031">
        <v>2387.5084009107691</v>
      </c>
      <c r="J1031">
        <v>3.4226966292134832E-3</v>
      </c>
      <c r="W1031">
        <v>2387.5084009107691</v>
      </c>
      <c r="X1031">
        <v>3.4226966292134832E-3</v>
      </c>
    </row>
    <row r="1032" spans="3:24">
      <c r="C1032">
        <v>2013</v>
      </c>
      <c r="D1032">
        <v>502</v>
      </c>
      <c r="E1032">
        <v>4</v>
      </c>
      <c r="F1032">
        <v>7</v>
      </c>
      <c r="G1032">
        <v>89</v>
      </c>
      <c r="H1032">
        <v>0.30599500000000002</v>
      </c>
      <c r="I1032">
        <v>2696.7406264615393</v>
      </c>
      <c r="J1032">
        <v>3.4381460674157305E-3</v>
      </c>
      <c r="W1032">
        <v>2696.7406264615393</v>
      </c>
      <c r="X1032">
        <v>3.4381460674157305E-3</v>
      </c>
    </row>
    <row r="1033" spans="3:24">
      <c r="C1033">
        <v>2013</v>
      </c>
      <c r="D1033">
        <v>502</v>
      </c>
      <c r="E1033">
        <v>4</v>
      </c>
      <c r="F1033">
        <v>8</v>
      </c>
      <c r="G1033">
        <v>89</v>
      </c>
      <c r="H1033">
        <v>0.36191000000000001</v>
      </c>
      <c r="I1033">
        <v>2516.6024282215385</v>
      </c>
      <c r="J1033">
        <v>4.0664044943820223E-3</v>
      </c>
      <c r="W1033">
        <v>2516.6024282215385</v>
      </c>
      <c r="X1033">
        <v>4.0664044943820223E-3</v>
      </c>
    </row>
    <row r="1034" spans="3:24">
      <c r="C1034">
        <v>2013</v>
      </c>
      <c r="D1034">
        <v>502</v>
      </c>
      <c r="E1034">
        <v>4</v>
      </c>
      <c r="F1034">
        <v>9</v>
      </c>
      <c r="G1034">
        <v>89</v>
      </c>
      <c r="H1034">
        <v>0.31856499999999999</v>
      </c>
      <c r="I1034">
        <v>2446.2272675076924</v>
      </c>
      <c r="J1034">
        <v>3.5793820224719101E-3</v>
      </c>
      <c r="W1034">
        <v>2446.2272675076924</v>
      </c>
      <c r="X1034">
        <v>3.5793820224719101E-3</v>
      </c>
    </row>
    <row r="1035" spans="3:24">
      <c r="C1035">
        <v>2013</v>
      </c>
      <c r="D1035">
        <v>502</v>
      </c>
      <c r="E1035">
        <v>4</v>
      </c>
      <c r="F1035">
        <v>10</v>
      </c>
      <c r="G1035">
        <v>89</v>
      </c>
      <c r="H1035">
        <v>0.40928500000000001</v>
      </c>
      <c r="I1035">
        <v>2524.4344626092311</v>
      </c>
      <c r="J1035">
        <v>4.5987078651685397E-3</v>
      </c>
      <c r="W1035">
        <v>2524.4344626092311</v>
      </c>
      <c r="X1035">
        <v>4.5987078651685397E-3</v>
      </c>
    </row>
    <row r="1036" spans="3:24">
      <c r="C1036">
        <v>2013</v>
      </c>
      <c r="D1036">
        <v>502</v>
      </c>
      <c r="E1036">
        <v>4</v>
      </c>
      <c r="F1036">
        <v>11</v>
      </c>
      <c r="G1036">
        <v>89</v>
      </c>
      <c r="H1036">
        <v>0.42839499999999997</v>
      </c>
      <c r="I1036">
        <v>3046.0216077415389</v>
      </c>
      <c r="J1036">
        <v>4.8134269662921348E-3</v>
      </c>
      <c r="W1036">
        <v>3046.0216077415389</v>
      </c>
      <c r="X1036">
        <v>4.8134269662921348E-3</v>
      </c>
    </row>
    <row r="1037" spans="3:24">
      <c r="C1037">
        <v>2013</v>
      </c>
      <c r="D1037">
        <v>502</v>
      </c>
      <c r="E1037">
        <v>4</v>
      </c>
      <c r="F1037">
        <v>12</v>
      </c>
      <c r="G1037">
        <v>89</v>
      </c>
      <c r="H1037">
        <v>0.30656</v>
      </c>
      <c r="I1037">
        <v>3016.943216861539</v>
      </c>
      <c r="J1037">
        <v>3.444494382022472E-3</v>
      </c>
      <c r="W1037">
        <v>3016.943216861539</v>
      </c>
      <c r="X1037">
        <v>3.444494382022472E-3</v>
      </c>
    </row>
    <row r="1038" spans="3:24">
      <c r="C1038">
        <v>2013</v>
      </c>
      <c r="D1038">
        <v>502</v>
      </c>
      <c r="E1038">
        <v>4</v>
      </c>
      <c r="F1038">
        <v>13</v>
      </c>
      <c r="G1038">
        <v>89</v>
      </c>
      <c r="H1038">
        <v>0.29415999999999998</v>
      </c>
      <c r="I1038">
        <v>2712.2071070769234</v>
      </c>
      <c r="J1038">
        <v>3.3051685393258425E-3</v>
      </c>
      <c r="W1038">
        <v>2712.2071070769234</v>
      </c>
      <c r="X1038">
        <v>3.3051685393258425E-3</v>
      </c>
    </row>
    <row r="1039" spans="3:24">
      <c r="C1039">
        <v>2013</v>
      </c>
      <c r="D1039">
        <v>502</v>
      </c>
      <c r="E1039">
        <v>4</v>
      </c>
      <c r="F1039">
        <v>14</v>
      </c>
      <c r="G1039">
        <v>89</v>
      </c>
      <c r="H1039">
        <v>0.46953</v>
      </c>
      <c r="I1039">
        <v>2690.7230537169239</v>
      </c>
      <c r="J1039">
        <v>5.2756179775280895E-3</v>
      </c>
      <c r="W1039">
        <v>2690.7230537169239</v>
      </c>
      <c r="X1039">
        <v>5.2756179775280895E-3</v>
      </c>
    </row>
    <row r="1040" spans="3:24">
      <c r="C1040">
        <v>2014</v>
      </c>
      <c r="D1040">
        <v>502</v>
      </c>
      <c r="E1040">
        <v>1</v>
      </c>
      <c r="F1040">
        <v>1</v>
      </c>
      <c r="G1040">
        <v>76</v>
      </c>
      <c r="H1040">
        <v>0.34931000000000001</v>
      </c>
      <c r="I1040">
        <v>2025.1025840639998</v>
      </c>
      <c r="J1040">
        <v>4.5961842105263157E-3</v>
      </c>
      <c r="W1040">
        <v>2025.1025840639998</v>
      </c>
      <c r="X1040">
        <v>4.5961842105263157E-3</v>
      </c>
    </row>
    <row r="1041" spans="3:24">
      <c r="C1041">
        <v>2014</v>
      </c>
      <c r="D1041">
        <v>502</v>
      </c>
      <c r="E1041">
        <v>1</v>
      </c>
      <c r="F1041">
        <v>2</v>
      </c>
      <c r="G1041">
        <v>76</v>
      </c>
      <c r="H1041">
        <v>0.31590499999999999</v>
      </c>
      <c r="I1041">
        <v>1457.0022855360003</v>
      </c>
      <c r="J1041">
        <v>4.1566447368421048E-3</v>
      </c>
      <c r="W1041">
        <v>1457.0022855360003</v>
      </c>
      <c r="X1041">
        <v>4.1566447368421048E-3</v>
      </c>
    </row>
    <row r="1042" spans="3:24">
      <c r="C1042">
        <v>2014</v>
      </c>
      <c r="D1042">
        <v>502</v>
      </c>
      <c r="E1042">
        <v>1</v>
      </c>
      <c r="F1042">
        <v>3</v>
      </c>
      <c r="G1042">
        <v>76</v>
      </c>
      <c r="H1042">
        <v>0.36593500000000001</v>
      </c>
      <c r="I1042">
        <v>2307.4809743999999</v>
      </c>
      <c r="J1042">
        <v>4.8149342105263159E-3</v>
      </c>
      <c r="W1042">
        <v>2307.4809743999999</v>
      </c>
      <c r="X1042">
        <v>4.8149342105263159E-3</v>
      </c>
    </row>
    <row r="1043" spans="3:24">
      <c r="C1043">
        <v>2014</v>
      </c>
      <c r="D1043">
        <v>502</v>
      </c>
      <c r="E1043">
        <v>1</v>
      </c>
      <c r="F1043">
        <v>4</v>
      </c>
      <c r="G1043">
        <v>76</v>
      </c>
      <c r="H1043">
        <v>0.354995</v>
      </c>
      <c r="I1043">
        <v>1893.6885844800001</v>
      </c>
      <c r="J1043">
        <v>4.6709868421052634E-3</v>
      </c>
      <c r="W1043">
        <v>1893.6885844800001</v>
      </c>
      <c r="X1043">
        <v>4.6709868421052634E-3</v>
      </c>
    </row>
    <row r="1044" spans="3:24">
      <c r="C1044">
        <v>2014</v>
      </c>
      <c r="D1044">
        <v>502</v>
      </c>
      <c r="E1044">
        <v>1</v>
      </c>
      <c r="F1044">
        <v>5</v>
      </c>
      <c r="G1044">
        <v>76</v>
      </c>
      <c r="H1044">
        <v>0.290045</v>
      </c>
      <c r="I1044">
        <v>1679.5925247360003</v>
      </c>
      <c r="J1044">
        <v>3.8163815789473685E-3</v>
      </c>
      <c r="W1044">
        <v>1679.5925247360003</v>
      </c>
      <c r="X1044">
        <v>3.8163815789473685E-3</v>
      </c>
    </row>
    <row r="1045" spans="3:24">
      <c r="C1045">
        <v>2014</v>
      </c>
      <c r="D1045">
        <v>502</v>
      </c>
      <c r="E1045">
        <v>1</v>
      </c>
      <c r="F1045">
        <v>6</v>
      </c>
      <c r="G1045">
        <v>76</v>
      </c>
      <c r="H1045">
        <v>0.28036</v>
      </c>
      <c r="I1045">
        <v>1676.5204794240003</v>
      </c>
      <c r="J1045">
        <v>3.6889473684210525E-3</v>
      </c>
      <c r="W1045">
        <v>1676.5204794240003</v>
      </c>
      <c r="X1045">
        <v>3.6889473684210525E-3</v>
      </c>
    </row>
    <row r="1046" spans="3:24">
      <c r="C1046">
        <v>2014</v>
      </c>
      <c r="D1046">
        <v>502</v>
      </c>
      <c r="E1046">
        <v>1</v>
      </c>
      <c r="F1046">
        <v>7</v>
      </c>
      <c r="G1046">
        <v>76</v>
      </c>
      <c r="H1046">
        <v>0.23136499999999999</v>
      </c>
      <c r="I1046">
        <v>1696.9339820160001</v>
      </c>
      <c r="J1046">
        <v>3.0442763157894734E-3</v>
      </c>
      <c r="W1046">
        <v>1696.9339820160001</v>
      </c>
      <c r="X1046">
        <v>3.0442763157894734E-3</v>
      </c>
    </row>
    <row r="1047" spans="3:24">
      <c r="C1047">
        <v>2014</v>
      </c>
      <c r="D1047">
        <v>502</v>
      </c>
      <c r="E1047">
        <v>1</v>
      </c>
      <c r="F1047">
        <v>8</v>
      </c>
      <c r="G1047">
        <v>76</v>
      </c>
      <c r="H1047">
        <v>0.25758999999999999</v>
      </c>
      <c r="I1047">
        <v>1377.8658344639998</v>
      </c>
      <c r="J1047">
        <v>3.3893421052631576E-3</v>
      </c>
      <c r="W1047">
        <v>1377.8658344639998</v>
      </c>
      <c r="X1047">
        <v>3.3893421052631576E-3</v>
      </c>
    </row>
    <row r="1048" spans="3:24">
      <c r="C1048">
        <v>2014</v>
      </c>
      <c r="D1048">
        <v>502</v>
      </c>
      <c r="E1048">
        <v>1</v>
      </c>
      <c r="F1048">
        <v>9</v>
      </c>
      <c r="G1048">
        <v>76</v>
      </c>
      <c r="H1048">
        <v>0.28875000000000001</v>
      </c>
      <c r="I1048">
        <v>1827.9642044160003</v>
      </c>
      <c r="J1048">
        <v>3.7993421052631578E-3</v>
      </c>
      <c r="W1048">
        <v>1827.9642044160003</v>
      </c>
      <c r="X1048">
        <v>3.7993421052631578E-3</v>
      </c>
    </row>
    <row r="1049" spans="3:24">
      <c r="C1049">
        <v>2014</v>
      </c>
      <c r="D1049">
        <v>502</v>
      </c>
      <c r="E1049">
        <v>1</v>
      </c>
      <c r="F1049">
        <v>10</v>
      </c>
      <c r="G1049">
        <v>76</v>
      </c>
      <c r="H1049">
        <v>0.29244999999999999</v>
      </c>
      <c r="I1049">
        <v>1640.3756376000001</v>
      </c>
      <c r="J1049">
        <v>3.8480263157894736E-3</v>
      </c>
      <c r="W1049">
        <v>1640.3756376000001</v>
      </c>
      <c r="X1049">
        <v>3.8480263157894736E-3</v>
      </c>
    </row>
    <row r="1050" spans="3:24">
      <c r="C1050">
        <v>2014</v>
      </c>
      <c r="D1050">
        <v>502</v>
      </c>
      <c r="E1050">
        <v>1</v>
      </c>
      <c r="F1050">
        <v>11</v>
      </c>
      <c r="G1050">
        <v>76</v>
      </c>
      <c r="H1050">
        <v>0.27397499999999997</v>
      </c>
      <c r="I1050">
        <v>1891.0912292160001</v>
      </c>
      <c r="J1050">
        <v>3.6049342105263153E-3</v>
      </c>
      <c r="W1050">
        <v>1891.0912292160001</v>
      </c>
      <c r="X1050">
        <v>3.6049342105263153E-3</v>
      </c>
    </row>
    <row r="1051" spans="3:24">
      <c r="C1051">
        <v>2014</v>
      </c>
      <c r="D1051">
        <v>502</v>
      </c>
      <c r="E1051">
        <v>1</v>
      </c>
      <c r="F1051">
        <v>12</v>
      </c>
      <c r="G1051">
        <v>76</v>
      </c>
      <c r="H1051">
        <v>0.25768999999999997</v>
      </c>
      <c r="I1051">
        <v>1720.4102415360003</v>
      </c>
      <c r="J1051">
        <v>3.390657894736842E-3</v>
      </c>
      <c r="W1051">
        <v>1720.4102415360003</v>
      </c>
      <c r="X1051">
        <v>3.390657894736842E-3</v>
      </c>
    </row>
    <row r="1052" spans="3:24">
      <c r="C1052">
        <v>2014</v>
      </c>
      <c r="D1052">
        <v>502</v>
      </c>
      <c r="E1052">
        <v>1</v>
      </c>
      <c r="F1052">
        <v>13</v>
      </c>
      <c r="G1052">
        <v>76</v>
      </c>
      <c r="H1052">
        <v>0.24978499999999998</v>
      </c>
      <c r="I1052">
        <v>1894.045059648</v>
      </c>
      <c r="J1052">
        <v>3.2866447368421052E-3</v>
      </c>
      <c r="W1052">
        <v>1894.045059648</v>
      </c>
      <c r="X1052">
        <v>3.2866447368421052E-3</v>
      </c>
    </row>
    <row r="1053" spans="3:24">
      <c r="C1053">
        <v>2014</v>
      </c>
      <c r="D1053">
        <v>502</v>
      </c>
      <c r="E1053">
        <v>1</v>
      </c>
      <c r="F1053">
        <v>14</v>
      </c>
      <c r="G1053">
        <v>76</v>
      </c>
      <c r="H1053">
        <v>0.28640500000000002</v>
      </c>
      <c r="I1053">
        <v>1793.1345062400003</v>
      </c>
      <c r="J1053">
        <v>3.7684868421052633E-3</v>
      </c>
      <c r="W1053">
        <v>1793.1345062400003</v>
      </c>
      <c r="X1053">
        <v>3.7684868421052633E-3</v>
      </c>
    </row>
    <row r="1054" spans="3:24">
      <c r="C1054">
        <v>2014</v>
      </c>
      <c r="D1054">
        <v>502</v>
      </c>
      <c r="E1054">
        <v>2</v>
      </c>
      <c r="F1054">
        <v>1</v>
      </c>
      <c r="G1054">
        <v>76</v>
      </c>
      <c r="H1054">
        <v>0.34026000000000001</v>
      </c>
      <c r="I1054">
        <v>2001.2661903360001</v>
      </c>
      <c r="J1054">
        <v>4.4771052631578951E-3</v>
      </c>
      <c r="W1054">
        <v>2001.2661903360001</v>
      </c>
      <c r="X1054">
        <v>4.4771052631578951E-3</v>
      </c>
    </row>
    <row r="1055" spans="3:24">
      <c r="C1055">
        <v>2014</v>
      </c>
      <c r="D1055">
        <v>502</v>
      </c>
      <c r="E1055">
        <v>2</v>
      </c>
      <c r="F1055">
        <v>2</v>
      </c>
      <c r="G1055">
        <v>76</v>
      </c>
      <c r="H1055">
        <v>0.36617</v>
      </c>
      <c r="I1055">
        <v>2237.6470697280001</v>
      </c>
      <c r="J1055">
        <v>4.818026315789474E-3</v>
      </c>
      <c r="W1055">
        <v>2237.6470697280001</v>
      </c>
      <c r="X1055">
        <v>4.818026315789474E-3</v>
      </c>
    </row>
    <row r="1056" spans="3:24">
      <c r="C1056">
        <v>2014</v>
      </c>
      <c r="D1056">
        <v>502</v>
      </c>
      <c r="E1056">
        <v>2</v>
      </c>
      <c r="F1056">
        <v>3</v>
      </c>
      <c r="G1056">
        <v>76</v>
      </c>
      <c r="H1056">
        <v>0.34373500000000001</v>
      </c>
      <c r="I1056">
        <v>2151.2692387200004</v>
      </c>
      <c r="J1056">
        <v>4.5228289473684211E-3</v>
      </c>
      <c r="W1056">
        <v>2151.2692387200004</v>
      </c>
      <c r="X1056">
        <v>4.5228289473684211E-3</v>
      </c>
    </row>
    <row r="1057" spans="3:24">
      <c r="C1057">
        <v>2014</v>
      </c>
      <c r="D1057">
        <v>502</v>
      </c>
      <c r="E1057">
        <v>2</v>
      </c>
      <c r="F1057">
        <v>4</v>
      </c>
      <c r="G1057">
        <v>76</v>
      </c>
      <c r="H1057">
        <v>0.39406000000000002</v>
      </c>
      <c r="I1057">
        <v>1921.4682977280002</v>
      </c>
      <c r="J1057">
        <v>5.1850000000000004E-3</v>
      </c>
      <c r="W1057">
        <v>1921.4682977280002</v>
      </c>
      <c r="X1057">
        <v>5.1850000000000004E-3</v>
      </c>
    </row>
    <row r="1058" spans="3:24">
      <c r="C1058">
        <v>2014</v>
      </c>
      <c r="D1058">
        <v>502</v>
      </c>
      <c r="E1058">
        <v>2</v>
      </c>
      <c r="F1058">
        <v>5</v>
      </c>
      <c r="G1058">
        <v>76</v>
      </c>
      <c r="H1058">
        <v>0.31713999999999998</v>
      </c>
      <c r="I1058">
        <v>1776.6194295360001</v>
      </c>
      <c r="J1058">
        <v>4.1728947368421046E-3</v>
      </c>
      <c r="W1058">
        <v>1776.6194295360001</v>
      </c>
      <c r="X1058">
        <v>4.1728947368421046E-3</v>
      </c>
    </row>
    <row r="1059" spans="3:24">
      <c r="C1059">
        <v>2014</v>
      </c>
      <c r="D1059">
        <v>502</v>
      </c>
      <c r="E1059">
        <v>2</v>
      </c>
      <c r="F1059">
        <v>6</v>
      </c>
      <c r="G1059">
        <v>76</v>
      </c>
      <c r="H1059">
        <v>0.233795</v>
      </c>
      <c r="I1059">
        <v>1869.3539981760005</v>
      </c>
      <c r="J1059">
        <v>3.07625E-3</v>
      </c>
      <c r="W1059">
        <v>1869.3539981760005</v>
      </c>
      <c r="X1059">
        <v>3.07625E-3</v>
      </c>
    </row>
    <row r="1060" spans="3:24">
      <c r="C1060">
        <v>2014</v>
      </c>
      <c r="D1060">
        <v>502</v>
      </c>
      <c r="E1060">
        <v>2</v>
      </c>
      <c r="F1060">
        <v>7</v>
      </c>
      <c r="G1060">
        <v>76</v>
      </c>
      <c r="H1060">
        <v>0.21992</v>
      </c>
      <c r="I1060">
        <v>1902.4919531520004</v>
      </c>
      <c r="J1060">
        <v>2.8936842105263157E-3</v>
      </c>
      <c r="W1060">
        <v>1902.4919531520004</v>
      </c>
      <c r="X1060">
        <v>2.8936842105263157E-3</v>
      </c>
    </row>
    <row r="1061" spans="3:24">
      <c r="C1061">
        <v>2014</v>
      </c>
      <c r="D1061">
        <v>502</v>
      </c>
      <c r="E1061">
        <v>2</v>
      </c>
      <c r="F1061">
        <v>8</v>
      </c>
      <c r="G1061">
        <v>76</v>
      </c>
      <c r="H1061">
        <v>0.270455</v>
      </c>
      <c r="I1061">
        <v>1832.9374029120002</v>
      </c>
      <c r="J1061">
        <v>3.5586184210526315E-3</v>
      </c>
      <c r="W1061">
        <v>1832.9374029120002</v>
      </c>
      <c r="X1061">
        <v>3.5586184210526315E-3</v>
      </c>
    </row>
    <row r="1062" spans="3:24">
      <c r="C1062">
        <v>2014</v>
      </c>
      <c r="D1062">
        <v>502</v>
      </c>
      <c r="E1062">
        <v>2</v>
      </c>
      <c r="F1062">
        <v>9</v>
      </c>
      <c r="G1062">
        <v>76</v>
      </c>
      <c r="H1062">
        <v>0.24879500000000002</v>
      </c>
      <c r="I1062">
        <v>1899.8449196160002</v>
      </c>
      <c r="J1062">
        <v>3.2736184210526318E-3</v>
      </c>
      <c r="W1062">
        <v>1899.8449196160002</v>
      </c>
      <c r="X1062">
        <v>3.2736184210526318E-3</v>
      </c>
    </row>
    <row r="1063" spans="3:24">
      <c r="C1063">
        <v>2014</v>
      </c>
      <c r="D1063">
        <v>502</v>
      </c>
      <c r="E1063">
        <v>2</v>
      </c>
      <c r="F1063">
        <v>10</v>
      </c>
      <c r="G1063">
        <v>76</v>
      </c>
      <c r="H1063">
        <v>0.28009499999999998</v>
      </c>
      <c r="I1063">
        <v>2053.9880309760006</v>
      </c>
      <c r="J1063">
        <v>3.6854605263157893E-3</v>
      </c>
      <c r="W1063">
        <v>2053.9880309760006</v>
      </c>
      <c r="X1063">
        <v>3.6854605263157893E-3</v>
      </c>
    </row>
    <row r="1064" spans="3:24">
      <c r="C1064">
        <v>2014</v>
      </c>
      <c r="D1064">
        <v>502</v>
      </c>
      <c r="E1064">
        <v>2</v>
      </c>
      <c r="F1064">
        <v>11</v>
      </c>
      <c r="G1064">
        <v>76</v>
      </c>
      <c r="H1064">
        <v>0.26529999999999998</v>
      </c>
      <c r="I1064">
        <v>2155.2097432320002</v>
      </c>
      <c r="J1064">
        <v>3.4907894736842101E-3</v>
      </c>
      <c r="W1064">
        <v>2155.2097432320002</v>
      </c>
      <c r="X1064">
        <v>3.4907894736842101E-3</v>
      </c>
    </row>
    <row r="1065" spans="3:24">
      <c r="C1065">
        <v>2014</v>
      </c>
      <c r="D1065">
        <v>502</v>
      </c>
      <c r="E1065">
        <v>2</v>
      </c>
      <c r="F1065">
        <v>12</v>
      </c>
      <c r="G1065">
        <v>76</v>
      </c>
      <c r="H1065">
        <v>0.22103500000000001</v>
      </c>
      <c r="I1065">
        <v>2256.1056598080004</v>
      </c>
      <c r="J1065">
        <v>2.9083552631578948E-3</v>
      </c>
      <c r="W1065">
        <v>2256.1056598080004</v>
      </c>
      <c r="X1065">
        <v>2.9083552631578948E-3</v>
      </c>
    </row>
    <row r="1066" spans="3:24">
      <c r="C1066">
        <v>2014</v>
      </c>
      <c r="D1066">
        <v>502</v>
      </c>
      <c r="E1066">
        <v>2</v>
      </c>
      <c r="F1066">
        <v>13</v>
      </c>
      <c r="G1066">
        <v>76</v>
      </c>
      <c r="H1066">
        <v>0.21629999999999999</v>
      </c>
      <c r="I1066">
        <v>1816.5367409280002</v>
      </c>
      <c r="J1066">
        <v>2.8460526315789471E-3</v>
      </c>
      <c r="W1066">
        <v>1816.5367409280002</v>
      </c>
      <c r="X1066">
        <v>2.8460526315789471E-3</v>
      </c>
    </row>
    <row r="1067" spans="3:24">
      <c r="C1067">
        <v>2014</v>
      </c>
      <c r="D1067">
        <v>502</v>
      </c>
      <c r="E1067">
        <v>2</v>
      </c>
      <c r="F1067">
        <v>14</v>
      </c>
      <c r="G1067">
        <v>76</v>
      </c>
      <c r="H1067">
        <v>0.22678500000000001</v>
      </c>
      <c r="I1067">
        <v>2033.5544033280005</v>
      </c>
      <c r="J1067">
        <v>2.984013157894737E-3</v>
      </c>
      <c r="W1067">
        <v>2033.5544033280005</v>
      </c>
      <c r="X1067">
        <v>2.984013157894737E-3</v>
      </c>
    </row>
    <row r="1068" spans="3:24">
      <c r="C1068">
        <v>2014</v>
      </c>
      <c r="D1068">
        <v>502</v>
      </c>
      <c r="E1068">
        <v>3</v>
      </c>
      <c r="F1068">
        <v>1</v>
      </c>
      <c r="G1068">
        <v>76</v>
      </c>
      <c r="H1068">
        <v>0.34411999999999998</v>
      </c>
      <c r="I1068">
        <v>1941.683649024</v>
      </c>
      <c r="J1068">
        <v>4.5278947368421049E-3</v>
      </c>
      <c r="W1068">
        <v>1941.683649024</v>
      </c>
      <c r="X1068">
        <v>4.5278947368421049E-3</v>
      </c>
    </row>
    <row r="1069" spans="3:24">
      <c r="C1069">
        <v>2014</v>
      </c>
      <c r="D1069">
        <v>502</v>
      </c>
      <c r="E1069">
        <v>3</v>
      </c>
      <c r="F1069">
        <v>2</v>
      </c>
      <c r="G1069">
        <v>76</v>
      </c>
      <c r="H1069">
        <v>0.339725</v>
      </c>
      <c r="I1069">
        <v>2218.547725632</v>
      </c>
      <c r="J1069">
        <v>4.470065789473684E-3</v>
      </c>
      <c r="W1069">
        <v>2218.547725632</v>
      </c>
      <c r="X1069">
        <v>4.470065789473684E-3</v>
      </c>
    </row>
    <row r="1070" spans="3:24">
      <c r="C1070">
        <v>2014</v>
      </c>
      <c r="D1070">
        <v>502</v>
      </c>
      <c r="E1070">
        <v>3</v>
      </c>
      <c r="F1070">
        <v>3</v>
      </c>
      <c r="G1070">
        <v>76</v>
      </c>
      <c r="H1070">
        <v>0.30420000000000003</v>
      </c>
      <c r="I1070">
        <v>1959.1666832640001</v>
      </c>
      <c r="J1070">
        <v>4.0026315789473688E-3</v>
      </c>
      <c r="W1070">
        <v>1959.1666832640001</v>
      </c>
      <c r="X1070">
        <v>4.0026315789473688E-3</v>
      </c>
    </row>
    <row r="1071" spans="3:24">
      <c r="C1071">
        <v>2014</v>
      </c>
      <c r="D1071">
        <v>502</v>
      </c>
      <c r="E1071">
        <v>3</v>
      </c>
      <c r="F1071">
        <v>4</v>
      </c>
      <c r="G1071">
        <v>76</v>
      </c>
      <c r="H1071">
        <v>0.30840000000000001</v>
      </c>
      <c r="I1071">
        <v>1927.1969472000003</v>
      </c>
      <c r="J1071">
        <v>4.057894736842105E-3</v>
      </c>
      <c r="W1071">
        <v>1927.1969472000003</v>
      </c>
      <c r="X1071">
        <v>4.057894736842105E-3</v>
      </c>
    </row>
    <row r="1072" spans="3:24">
      <c r="C1072">
        <v>2014</v>
      </c>
      <c r="D1072">
        <v>502</v>
      </c>
      <c r="E1072">
        <v>3</v>
      </c>
      <c r="F1072">
        <v>5</v>
      </c>
      <c r="G1072">
        <v>76</v>
      </c>
      <c r="H1072">
        <v>0.278165</v>
      </c>
      <c r="I1072">
        <v>1696.7879019840004</v>
      </c>
      <c r="J1072">
        <v>3.660065789473684E-3</v>
      </c>
      <c r="W1072">
        <v>1696.7879019840004</v>
      </c>
      <c r="X1072">
        <v>3.660065789473684E-3</v>
      </c>
    </row>
    <row r="1073" spans="3:24">
      <c r="C1073">
        <v>2014</v>
      </c>
      <c r="D1073">
        <v>502</v>
      </c>
      <c r="E1073">
        <v>3</v>
      </c>
      <c r="F1073">
        <v>6</v>
      </c>
      <c r="G1073">
        <v>76</v>
      </c>
      <c r="H1073">
        <v>0.26363999999999999</v>
      </c>
      <c r="I1073">
        <v>1985.4829209600002</v>
      </c>
      <c r="J1073">
        <v>3.4689473684210523E-3</v>
      </c>
      <c r="W1073">
        <v>1985.4829209600002</v>
      </c>
      <c r="X1073">
        <v>3.4689473684210523E-3</v>
      </c>
    </row>
    <row r="1074" spans="3:24">
      <c r="C1074">
        <v>2014</v>
      </c>
      <c r="D1074">
        <v>502</v>
      </c>
      <c r="E1074">
        <v>3</v>
      </c>
      <c r="F1074">
        <v>7</v>
      </c>
      <c r="G1074">
        <v>76</v>
      </c>
      <c r="H1074">
        <v>0.231625</v>
      </c>
      <c r="I1074">
        <v>2164.5673156800003</v>
      </c>
      <c r="J1074">
        <v>3.0476973684210526E-3</v>
      </c>
      <c r="W1074">
        <v>2164.5673156800003</v>
      </c>
      <c r="X1074">
        <v>3.0476973684210526E-3</v>
      </c>
    </row>
    <row r="1075" spans="3:24">
      <c r="C1075">
        <v>2014</v>
      </c>
      <c r="D1075">
        <v>502</v>
      </c>
      <c r="E1075">
        <v>3</v>
      </c>
      <c r="F1075">
        <v>8</v>
      </c>
      <c r="G1075">
        <v>76</v>
      </c>
      <c r="H1075">
        <v>0.23985499999999998</v>
      </c>
      <c r="I1075">
        <v>2043.6695381760001</v>
      </c>
      <c r="J1075">
        <v>3.1559868421052631E-3</v>
      </c>
      <c r="W1075">
        <v>2043.6695381760001</v>
      </c>
      <c r="X1075">
        <v>3.1559868421052631E-3</v>
      </c>
    </row>
    <row r="1076" spans="3:24">
      <c r="C1076">
        <v>2014</v>
      </c>
      <c r="D1076">
        <v>502</v>
      </c>
      <c r="E1076">
        <v>3</v>
      </c>
      <c r="F1076">
        <v>9</v>
      </c>
      <c r="G1076">
        <v>76</v>
      </c>
      <c r="H1076">
        <v>0.27484999999999998</v>
      </c>
      <c r="I1076">
        <v>1955.8110620160003</v>
      </c>
      <c r="J1076">
        <v>3.6164473684210524E-3</v>
      </c>
      <c r="W1076">
        <v>1955.8110620160003</v>
      </c>
      <c r="X1076">
        <v>3.6164473684210524E-3</v>
      </c>
    </row>
    <row r="1077" spans="3:24">
      <c r="C1077">
        <v>2014</v>
      </c>
      <c r="D1077">
        <v>502</v>
      </c>
      <c r="E1077">
        <v>3</v>
      </c>
      <c r="F1077">
        <v>10</v>
      </c>
      <c r="G1077">
        <v>76</v>
      </c>
      <c r="H1077">
        <v>0.25592999999999999</v>
      </c>
      <c r="I1077">
        <v>2060.773016736</v>
      </c>
      <c r="J1077">
        <v>3.3674999999999998E-3</v>
      </c>
      <c r="W1077">
        <v>2060.773016736</v>
      </c>
      <c r="X1077">
        <v>3.3674999999999998E-3</v>
      </c>
    </row>
    <row r="1078" spans="3:24">
      <c r="C1078">
        <v>2014</v>
      </c>
      <c r="D1078">
        <v>502</v>
      </c>
      <c r="E1078">
        <v>3</v>
      </c>
      <c r="F1078">
        <v>11</v>
      </c>
      <c r="G1078">
        <v>76</v>
      </c>
      <c r="H1078">
        <v>0.23147000000000001</v>
      </c>
      <c r="I1078">
        <v>2197.9825136640002</v>
      </c>
      <c r="J1078">
        <v>3.0456578947368421E-3</v>
      </c>
      <c r="W1078">
        <v>2197.9825136640002</v>
      </c>
      <c r="X1078">
        <v>3.0456578947368421E-3</v>
      </c>
    </row>
    <row r="1079" spans="3:24">
      <c r="C1079">
        <v>2014</v>
      </c>
      <c r="D1079">
        <v>502</v>
      </c>
      <c r="E1079">
        <v>3</v>
      </c>
      <c r="F1079">
        <v>12</v>
      </c>
      <c r="G1079">
        <v>76</v>
      </c>
      <c r="H1079">
        <v>0.26161000000000001</v>
      </c>
      <c r="I1079">
        <v>2031.2879092800001</v>
      </c>
      <c r="J1079">
        <v>3.4422368421052631E-3</v>
      </c>
      <c r="W1079">
        <v>2031.2879092800001</v>
      </c>
      <c r="X1079">
        <v>3.4422368421052631E-3</v>
      </c>
    </row>
    <row r="1080" spans="3:24">
      <c r="C1080">
        <v>2014</v>
      </c>
      <c r="D1080">
        <v>502</v>
      </c>
      <c r="E1080">
        <v>3</v>
      </c>
      <c r="F1080">
        <v>13</v>
      </c>
      <c r="G1080">
        <v>76</v>
      </c>
      <c r="H1080">
        <v>0.23952499999999999</v>
      </c>
      <c r="I1080">
        <v>1700.6007621120002</v>
      </c>
      <c r="J1080">
        <v>3.151644736842105E-3</v>
      </c>
      <c r="W1080">
        <v>1700.6007621120002</v>
      </c>
      <c r="X1080">
        <v>3.151644736842105E-3</v>
      </c>
    </row>
    <row r="1081" spans="3:24">
      <c r="C1081">
        <v>2014</v>
      </c>
      <c r="D1081">
        <v>502</v>
      </c>
      <c r="E1081">
        <v>3</v>
      </c>
      <c r="F1081">
        <v>14</v>
      </c>
      <c r="G1081">
        <v>76</v>
      </c>
      <c r="H1081">
        <v>0.313975</v>
      </c>
      <c r="I1081">
        <v>2191.8838791359999</v>
      </c>
      <c r="J1081">
        <v>4.1312500000000004E-3</v>
      </c>
      <c r="W1081">
        <v>2191.8838791359999</v>
      </c>
      <c r="X1081">
        <v>4.1312500000000004E-3</v>
      </c>
    </row>
    <row r="1082" spans="3:24">
      <c r="C1082">
        <v>2014</v>
      </c>
      <c r="D1082">
        <v>502</v>
      </c>
      <c r="E1082">
        <v>4</v>
      </c>
      <c r="F1082">
        <v>1</v>
      </c>
      <c r="G1082">
        <v>76</v>
      </c>
      <c r="H1082">
        <v>0.34985500000000003</v>
      </c>
      <c r="I1082">
        <v>2270.7157845120005</v>
      </c>
      <c r="J1082">
        <v>4.6033552631578947E-3</v>
      </c>
      <c r="W1082">
        <v>2270.7157845120005</v>
      </c>
      <c r="X1082">
        <v>4.6033552631578947E-3</v>
      </c>
    </row>
    <row r="1083" spans="3:24">
      <c r="C1083">
        <v>2014</v>
      </c>
      <c r="D1083">
        <v>502</v>
      </c>
      <c r="E1083">
        <v>4</v>
      </c>
      <c r="F1083">
        <v>2</v>
      </c>
      <c r="G1083">
        <v>76</v>
      </c>
      <c r="H1083">
        <v>0.32515499999999997</v>
      </c>
      <c r="I1083">
        <v>2096.5395696</v>
      </c>
      <c r="J1083">
        <v>4.2783552631578941E-3</v>
      </c>
      <c r="W1083">
        <v>2096.5395696</v>
      </c>
      <c r="X1083">
        <v>4.2783552631578941E-3</v>
      </c>
    </row>
    <row r="1084" spans="3:24">
      <c r="C1084">
        <v>2014</v>
      </c>
      <c r="D1084">
        <v>502</v>
      </c>
      <c r="E1084">
        <v>4</v>
      </c>
      <c r="F1084">
        <v>3</v>
      </c>
      <c r="G1084">
        <v>76</v>
      </c>
      <c r="H1084">
        <v>0.332675</v>
      </c>
      <c r="I1084">
        <v>2002.1264867520001</v>
      </c>
      <c r="J1084">
        <v>4.3773026315789476E-3</v>
      </c>
      <c r="W1084">
        <v>2002.1264867520001</v>
      </c>
      <c r="X1084">
        <v>4.3773026315789476E-3</v>
      </c>
    </row>
    <row r="1085" spans="3:24">
      <c r="C1085">
        <v>2014</v>
      </c>
      <c r="D1085">
        <v>502</v>
      </c>
      <c r="E1085">
        <v>4</v>
      </c>
      <c r="F1085">
        <v>4</v>
      </c>
      <c r="G1085">
        <v>76</v>
      </c>
      <c r="H1085">
        <v>0.29947500000000005</v>
      </c>
      <c r="I1085">
        <v>1742.7233490240001</v>
      </c>
      <c r="J1085">
        <v>3.9404605263157902E-3</v>
      </c>
      <c r="W1085">
        <v>1742.7233490240001</v>
      </c>
      <c r="X1085">
        <v>3.9404605263157902E-3</v>
      </c>
    </row>
    <row r="1086" spans="3:24">
      <c r="C1086">
        <v>2014</v>
      </c>
      <c r="D1086">
        <v>502</v>
      </c>
      <c r="E1086">
        <v>4</v>
      </c>
      <c r="F1086">
        <v>5</v>
      </c>
      <c r="G1086">
        <v>76</v>
      </c>
      <c r="H1086">
        <v>0.31254499999999996</v>
      </c>
      <c r="I1086">
        <v>1804.9820557440003</v>
      </c>
      <c r="J1086">
        <v>4.112434210526315E-3</v>
      </c>
      <c r="W1086">
        <v>1804.9820557440003</v>
      </c>
      <c r="X1086">
        <v>4.112434210526315E-3</v>
      </c>
    </row>
    <row r="1087" spans="3:24">
      <c r="C1087">
        <v>2014</v>
      </c>
      <c r="D1087">
        <v>502</v>
      </c>
      <c r="E1087">
        <v>4</v>
      </c>
      <c r="F1087">
        <v>6</v>
      </c>
      <c r="G1087">
        <v>76</v>
      </c>
      <c r="H1087">
        <v>0.263345</v>
      </c>
      <c r="I1087">
        <v>1803.1929256320002</v>
      </c>
      <c r="J1087">
        <v>3.4650657894736842E-3</v>
      </c>
      <c r="W1087">
        <v>1803.1929256320002</v>
      </c>
      <c r="X1087">
        <v>3.4650657894736842E-3</v>
      </c>
    </row>
    <row r="1088" spans="3:24">
      <c r="C1088">
        <v>2014</v>
      </c>
      <c r="D1088">
        <v>502</v>
      </c>
      <c r="E1088">
        <v>4</v>
      </c>
      <c r="F1088">
        <v>7</v>
      </c>
      <c r="G1088">
        <v>76</v>
      </c>
      <c r="H1088">
        <v>0.25904499999999997</v>
      </c>
      <c r="I1088">
        <v>1826.0807839680003</v>
      </c>
      <c r="J1088">
        <v>3.4084868421052628E-3</v>
      </c>
      <c r="W1088">
        <v>1826.0807839680003</v>
      </c>
      <c r="X1088">
        <v>3.4084868421052628E-3</v>
      </c>
    </row>
    <row r="1089" spans="3:24">
      <c r="C1089">
        <v>2014</v>
      </c>
      <c r="D1089">
        <v>502</v>
      </c>
      <c r="E1089">
        <v>4</v>
      </c>
      <c r="F1089">
        <v>8</v>
      </c>
      <c r="G1089">
        <v>76</v>
      </c>
      <c r="H1089">
        <v>0.30047500000000005</v>
      </c>
      <c r="I1089">
        <v>1890.7033709760001</v>
      </c>
      <c r="J1089">
        <v>3.9536184210526319E-3</v>
      </c>
      <c r="W1089">
        <v>1890.7033709760001</v>
      </c>
      <c r="X1089">
        <v>3.9536184210526319E-3</v>
      </c>
    </row>
    <row r="1090" spans="3:24">
      <c r="C1090">
        <v>2014</v>
      </c>
      <c r="D1090">
        <v>502</v>
      </c>
      <c r="E1090">
        <v>4</v>
      </c>
      <c r="F1090">
        <v>9</v>
      </c>
      <c r="G1090">
        <v>76</v>
      </c>
      <c r="H1090">
        <v>0.29066499999999995</v>
      </c>
      <c r="I1090">
        <v>2104.4757464640002</v>
      </c>
      <c r="J1090">
        <v>3.82453947368421E-3</v>
      </c>
      <c r="W1090">
        <v>2104.4757464640002</v>
      </c>
      <c r="X1090">
        <v>3.82453947368421E-3</v>
      </c>
    </row>
    <row r="1091" spans="3:24">
      <c r="C1091">
        <v>2014</v>
      </c>
      <c r="D1091">
        <v>502</v>
      </c>
      <c r="E1091">
        <v>4</v>
      </c>
      <c r="F1091">
        <v>10</v>
      </c>
      <c r="G1091">
        <v>76</v>
      </c>
      <c r="H1091">
        <v>0.27008500000000002</v>
      </c>
      <c r="I1091">
        <v>1940.2954656960001</v>
      </c>
      <c r="J1091">
        <v>3.5537500000000001E-3</v>
      </c>
      <c r="W1091">
        <v>1940.2954656960001</v>
      </c>
      <c r="X1091">
        <v>3.5537500000000001E-3</v>
      </c>
    </row>
    <row r="1092" spans="3:24">
      <c r="C1092">
        <v>2014</v>
      </c>
      <c r="D1092">
        <v>502</v>
      </c>
      <c r="E1092">
        <v>4</v>
      </c>
      <c r="F1092">
        <v>11</v>
      </c>
      <c r="G1092">
        <v>76</v>
      </c>
      <c r="H1092">
        <v>0.31825000000000003</v>
      </c>
      <c r="I1092">
        <v>2193.0056561280003</v>
      </c>
      <c r="J1092">
        <v>4.1875000000000002E-3</v>
      </c>
      <c r="W1092">
        <v>2193.0056561280003</v>
      </c>
      <c r="X1092">
        <v>4.1875000000000002E-3</v>
      </c>
    </row>
    <row r="1093" spans="3:24">
      <c r="C1093">
        <v>2014</v>
      </c>
      <c r="D1093">
        <v>502</v>
      </c>
      <c r="E1093">
        <v>4</v>
      </c>
      <c r="F1093">
        <v>12</v>
      </c>
      <c r="G1093">
        <v>76</v>
      </c>
      <c r="H1093">
        <v>0.28276499999999999</v>
      </c>
      <c r="I1093">
        <v>1865.6635751040003</v>
      </c>
      <c r="J1093">
        <v>3.7205921052631576E-3</v>
      </c>
      <c r="W1093">
        <v>1865.6635751040003</v>
      </c>
      <c r="X1093">
        <v>3.7205921052631576E-3</v>
      </c>
    </row>
    <row r="1094" spans="3:24">
      <c r="C1094">
        <v>2014</v>
      </c>
      <c r="D1094">
        <v>502</v>
      </c>
      <c r="E1094">
        <v>4</v>
      </c>
      <c r="F1094">
        <v>13</v>
      </c>
      <c r="G1094">
        <v>76</v>
      </c>
      <c r="H1094">
        <v>0.254915</v>
      </c>
      <c r="I1094">
        <v>1620.3703992000003</v>
      </c>
      <c r="J1094">
        <v>3.3541447368421054E-3</v>
      </c>
      <c r="W1094">
        <v>1620.3703992000003</v>
      </c>
      <c r="X1094">
        <v>3.3541447368421054E-3</v>
      </c>
    </row>
    <row r="1095" spans="3:24">
      <c r="C1095">
        <v>2014</v>
      </c>
      <c r="D1095">
        <v>502</v>
      </c>
      <c r="E1095">
        <v>4</v>
      </c>
      <c r="F1095">
        <v>14</v>
      </c>
      <c r="G1095">
        <v>76</v>
      </c>
      <c r="H1095">
        <v>0.29600499999999996</v>
      </c>
      <c r="I1095">
        <v>2543.5743379199998</v>
      </c>
      <c r="J1095">
        <v>3.8948026315789469E-3</v>
      </c>
      <c r="W1095">
        <v>2543.5743379199998</v>
      </c>
      <c r="X1095">
        <v>3.8948026315789469E-3</v>
      </c>
    </row>
    <row r="1096" spans="3:24">
      <c r="C1096">
        <v>2015</v>
      </c>
      <c r="D1096">
        <v>502</v>
      </c>
      <c r="E1096">
        <v>1</v>
      </c>
      <c r="F1096">
        <v>1</v>
      </c>
      <c r="G1096">
        <v>101</v>
      </c>
      <c r="H1096">
        <v>0.36553999999999998</v>
      </c>
      <c r="I1096">
        <v>1430.135694894336</v>
      </c>
      <c r="J1096">
        <v>3.619207920792079E-3</v>
      </c>
      <c r="W1096">
        <v>1430.135694894336</v>
      </c>
      <c r="X1096">
        <v>3.619207920792079E-3</v>
      </c>
    </row>
    <row r="1097" spans="3:24">
      <c r="C1097">
        <v>2015</v>
      </c>
      <c r="D1097">
        <v>502</v>
      </c>
      <c r="E1097">
        <v>1</v>
      </c>
      <c r="F1097">
        <v>2</v>
      </c>
      <c r="G1097">
        <v>101</v>
      </c>
      <c r="H1097">
        <v>0.32844499999999999</v>
      </c>
      <c r="I1097">
        <v>830.6528561483259</v>
      </c>
      <c r="J1097">
        <v>3.2519306930693069E-3</v>
      </c>
      <c r="W1097">
        <v>830.6528561483259</v>
      </c>
      <c r="X1097">
        <v>3.2519306930693069E-3</v>
      </c>
    </row>
    <row r="1098" spans="3:24">
      <c r="C1098">
        <v>2015</v>
      </c>
      <c r="D1098">
        <v>502</v>
      </c>
      <c r="E1098">
        <v>1</v>
      </c>
      <c r="F1098">
        <v>3</v>
      </c>
      <c r="G1098">
        <v>101</v>
      </c>
      <c r="H1098">
        <v>0.31176000000000004</v>
      </c>
      <c r="I1098">
        <v>2716.4084051546297</v>
      </c>
      <c r="J1098">
        <v>3.0867326732673269E-3</v>
      </c>
      <c r="W1098">
        <v>2716.4084051546297</v>
      </c>
      <c r="X1098">
        <v>3.0867326732673269E-3</v>
      </c>
    </row>
    <row r="1099" spans="3:24">
      <c r="C1099">
        <v>2015</v>
      </c>
      <c r="D1099">
        <v>502</v>
      </c>
      <c r="E1099">
        <v>1</v>
      </c>
      <c r="F1099">
        <v>4</v>
      </c>
      <c r="G1099">
        <v>101</v>
      </c>
      <c r="H1099">
        <v>0.321575</v>
      </c>
      <c r="I1099">
        <v>1802.7803871289227</v>
      </c>
      <c r="J1099">
        <v>3.183910891089109E-3</v>
      </c>
      <c r="W1099">
        <v>1802.7803871289227</v>
      </c>
      <c r="X1099">
        <v>3.183910891089109E-3</v>
      </c>
    </row>
    <row r="1100" spans="3:24">
      <c r="C1100">
        <v>2015</v>
      </c>
      <c r="D1100">
        <v>502</v>
      </c>
      <c r="E1100">
        <v>1</v>
      </c>
      <c r="F1100">
        <v>5</v>
      </c>
      <c r="G1100">
        <v>101</v>
      </c>
      <c r="H1100">
        <v>0.38253500000000001</v>
      </c>
      <c r="I1100">
        <v>3418.7774117326521</v>
      </c>
      <c r="J1100">
        <v>3.7874752475247526E-3</v>
      </c>
      <c r="W1100">
        <v>3418.7774117326521</v>
      </c>
      <c r="X1100">
        <v>3.7874752475247526E-3</v>
      </c>
    </row>
    <row r="1101" spans="3:24">
      <c r="C1101">
        <v>2015</v>
      </c>
      <c r="D1101">
        <v>502</v>
      </c>
      <c r="E1101">
        <v>1</v>
      </c>
      <c r="F1101">
        <v>6</v>
      </c>
      <c r="G1101">
        <v>101</v>
      </c>
      <c r="H1101">
        <v>0.47195500000000001</v>
      </c>
      <c r="I1101">
        <v>3360.5052927269235</v>
      </c>
      <c r="J1101">
        <v>4.6728217821782178E-3</v>
      </c>
      <c r="W1101">
        <v>3360.5052927269235</v>
      </c>
      <c r="X1101">
        <v>4.6728217821782178E-3</v>
      </c>
    </row>
    <row r="1102" spans="3:24">
      <c r="C1102">
        <v>2015</v>
      </c>
      <c r="D1102">
        <v>502</v>
      </c>
      <c r="E1102">
        <v>1</v>
      </c>
      <c r="F1102">
        <v>7</v>
      </c>
      <c r="G1102">
        <v>101</v>
      </c>
      <c r="H1102">
        <v>0.35561999999999999</v>
      </c>
      <c r="I1102">
        <v>2641.1052205630799</v>
      </c>
      <c r="J1102">
        <v>3.5209900990099009E-3</v>
      </c>
      <c r="W1102">
        <v>2641.1052205630799</v>
      </c>
      <c r="X1102">
        <v>3.5209900990099009E-3</v>
      </c>
    </row>
    <row r="1103" spans="3:24">
      <c r="C1103">
        <v>2015</v>
      </c>
      <c r="D1103">
        <v>502</v>
      </c>
      <c r="E1103">
        <v>1</v>
      </c>
      <c r="F1103">
        <v>8</v>
      </c>
      <c r="G1103">
        <v>101</v>
      </c>
      <c r="H1103">
        <v>0.34584500000000001</v>
      </c>
      <c r="I1103">
        <v>2441.5445752333767</v>
      </c>
      <c r="J1103">
        <v>3.4242079207920792E-3</v>
      </c>
      <c r="W1103">
        <v>2441.5445752333767</v>
      </c>
      <c r="X1103">
        <v>3.4242079207920792E-3</v>
      </c>
    </row>
    <row r="1104" spans="3:24">
      <c r="C1104">
        <v>2015</v>
      </c>
      <c r="D1104">
        <v>502</v>
      </c>
      <c r="E1104">
        <v>1</v>
      </c>
      <c r="F1104">
        <v>9</v>
      </c>
      <c r="G1104">
        <v>101</v>
      </c>
      <c r="H1104">
        <v>0.32486000000000004</v>
      </c>
      <c r="I1104">
        <v>3335.8592712460395</v>
      </c>
      <c r="J1104">
        <v>3.2164356435643569E-3</v>
      </c>
      <c r="W1104">
        <v>3335.8592712460395</v>
      </c>
      <c r="X1104">
        <v>3.2164356435643569E-3</v>
      </c>
    </row>
    <row r="1105" spans="3:24">
      <c r="C1105">
        <v>2015</v>
      </c>
      <c r="D1105">
        <v>502</v>
      </c>
      <c r="E1105">
        <v>1</v>
      </c>
      <c r="F1105">
        <v>10</v>
      </c>
      <c r="G1105">
        <v>101</v>
      </c>
      <c r="H1105">
        <v>0.32502999999999999</v>
      </c>
      <c r="I1105">
        <v>3208.3209713423871</v>
      </c>
      <c r="J1105">
        <v>3.218118811881188E-3</v>
      </c>
      <c r="W1105">
        <v>3208.3209713423871</v>
      </c>
      <c r="X1105">
        <v>3.218118811881188E-3</v>
      </c>
    </row>
    <row r="1106" spans="3:24">
      <c r="C1106">
        <v>2015</v>
      </c>
      <c r="D1106">
        <v>502</v>
      </c>
      <c r="E1106">
        <v>1</v>
      </c>
      <c r="F1106">
        <v>11</v>
      </c>
      <c r="G1106">
        <v>101</v>
      </c>
      <c r="H1106">
        <v>0.395175</v>
      </c>
      <c r="I1106">
        <v>2894.2751921095514</v>
      </c>
      <c r="J1106">
        <v>3.9126237623762373E-3</v>
      </c>
      <c r="W1106">
        <v>2894.2751921095514</v>
      </c>
      <c r="X1106">
        <v>3.9126237623762373E-3</v>
      </c>
    </row>
    <row r="1107" spans="3:24">
      <c r="C1107">
        <v>2015</v>
      </c>
      <c r="D1107">
        <v>502</v>
      </c>
      <c r="E1107">
        <v>1</v>
      </c>
      <c r="F1107">
        <v>12</v>
      </c>
      <c r="G1107">
        <v>101</v>
      </c>
      <c r="H1107">
        <v>0.27386500000000003</v>
      </c>
      <c r="I1107">
        <v>2893.8314936914717</v>
      </c>
      <c r="J1107">
        <v>2.7115346534653468E-3</v>
      </c>
      <c r="W1107">
        <v>2893.8314936914717</v>
      </c>
      <c r="X1107">
        <v>2.7115346534653468E-3</v>
      </c>
    </row>
    <row r="1108" spans="3:24">
      <c r="C1108">
        <v>2015</v>
      </c>
      <c r="D1108">
        <v>502</v>
      </c>
      <c r="E1108">
        <v>1</v>
      </c>
      <c r="F1108">
        <v>13</v>
      </c>
      <c r="G1108">
        <v>101</v>
      </c>
      <c r="H1108">
        <v>0.33898499999999998</v>
      </c>
      <c r="I1108">
        <v>2309.6462385625941</v>
      </c>
      <c r="J1108">
        <v>3.356287128712871E-3</v>
      </c>
      <c r="W1108">
        <v>2309.6462385625941</v>
      </c>
      <c r="X1108">
        <v>3.356287128712871E-3</v>
      </c>
    </row>
    <row r="1109" spans="3:24">
      <c r="C1109">
        <v>2015</v>
      </c>
      <c r="D1109">
        <v>502</v>
      </c>
      <c r="E1109">
        <v>1</v>
      </c>
      <c r="F1109">
        <v>14</v>
      </c>
      <c r="G1109">
        <v>101</v>
      </c>
      <c r="H1109">
        <v>0.34379000000000004</v>
      </c>
      <c r="I1109">
        <v>3207.5308204404109</v>
      </c>
      <c r="J1109">
        <v>3.4038613861386144E-3</v>
      </c>
      <c r="W1109">
        <v>3207.5308204404109</v>
      </c>
      <c r="X1109">
        <v>3.4038613861386144E-3</v>
      </c>
    </row>
    <row r="1110" spans="3:24">
      <c r="C1110">
        <v>2015</v>
      </c>
      <c r="D1110">
        <v>502</v>
      </c>
      <c r="E1110">
        <v>2</v>
      </c>
      <c r="F1110">
        <v>1</v>
      </c>
      <c r="G1110">
        <v>101</v>
      </c>
      <c r="H1110">
        <v>0.34787000000000001</v>
      </c>
      <c r="I1110">
        <v>1537.8272025928115</v>
      </c>
      <c r="J1110">
        <v>3.4442574257425745E-3</v>
      </c>
      <c r="W1110">
        <v>1537.8272025928115</v>
      </c>
      <c r="X1110">
        <v>3.4442574257425745E-3</v>
      </c>
    </row>
    <row r="1111" spans="3:24">
      <c r="C1111">
        <v>2015</v>
      </c>
      <c r="D1111">
        <v>502</v>
      </c>
      <c r="E1111">
        <v>2</v>
      </c>
      <c r="F1111">
        <v>2</v>
      </c>
      <c r="G1111">
        <v>101</v>
      </c>
      <c r="H1111">
        <v>0.57251000000000007</v>
      </c>
      <c r="I1111">
        <v>1659.4337972063263</v>
      </c>
      <c r="J1111">
        <v>5.6684158415841596E-3</v>
      </c>
      <c r="W1111">
        <v>1659.4337972063263</v>
      </c>
      <c r="X1111">
        <v>5.6684158415841596E-3</v>
      </c>
    </row>
    <row r="1112" spans="3:24">
      <c r="C1112">
        <v>2015</v>
      </c>
      <c r="D1112">
        <v>502</v>
      </c>
      <c r="E1112">
        <v>2</v>
      </c>
      <c r="F1112">
        <v>3</v>
      </c>
      <c r="G1112">
        <v>101</v>
      </c>
      <c r="H1112">
        <v>0.48158000000000001</v>
      </c>
      <c r="I1112">
        <v>2496.3167588697329</v>
      </c>
      <c r="J1112">
        <v>4.7681188118811882E-3</v>
      </c>
      <c r="W1112">
        <v>2496.3167588697329</v>
      </c>
      <c r="X1112">
        <v>4.7681188118811882E-3</v>
      </c>
    </row>
    <row r="1113" spans="3:24">
      <c r="C1113">
        <v>2015</v>
      </c>
      <c r="D1113">
        <v>502</v>
      </c>
      <c r="E1113">
        <v>2</v>
      </c>
      <c r="F1113">
        <v>4</v>
      </c>
      <c r="G1113">
        <v>101</v>
      </c>
      <c r="H1113">
        <v>0.42269000000000001</v>
      </c>
      <c r="I1113">
        <v>2330.5134267314702</v>
      </c>
      <c r="J1113">
        <v>4.1850495049504952E-3</v>
      </c>
      <c r="W1113">
        <v>2330.5134267314702</v>
      </c>
      <c r="X1113">
        <v>4.1850495049504952E-3</v>
      </c>
    </row>
    <row r="1114" spans="3:24">
      <c r="C1114">
        <v>2015</v>
      </c>
      <c r="D1114">
        <v>502</v>
      </c>
      <c r="E1114">
        <v>2</v>
      </c>
      <c r="F1114">
        <v>5</v>
      </c>
      <c r="G1114">
        <v>101</v>
      </c>
      <c r="H1114">
        <v>0.48486499999999999</v>
      </c>
      <c r="I1114">
        <v>2607.0757288378613</v>
      </c>
      <c r="J1114">
        <v>4.8006435643564351E-3</v>
      </c>
      <c r="W1114">
        <v>2607.0757288378613</v>
      </c>
      <c r="X1114">
        <v>4.8006435643564351E-3</v>
      </c>
    </row>
    <row r="1115" spans="3:24">
      <c r="C1115">
        <v>2015</v>
      </c>
      <c r="D1115">
        <v>502</v>
      </c>
      <c r="E1115">
        <v>2</v>
      </c>
      <c r="F1115">
        <v>6</v>
      </c>
      <c r="G1115">
        <v>101</v>
      </c>
      <c r="H1115">
        <v>0.430585</v>
      </c>
      <c r="I1115">
        <v>2501.1275899773227</v>
      </c>
      <c r="J1115">
        <v>4.2632178217821785E-3</v>
      </c>
      <c r="W1115">
        <v>2501.1275899773227</v>
      </c>
      <c r="X1115">
        <v>4.2632178217821785E-3</v>
      </c>
    </row>
    <row r="1116" spans="3:24">
      <c r="C1116">
        <v>2015</v>
      </c>
      <c r="D1116">
        <v>502</v>
      </c>
      <c r="E1116">
        <v>2</v>
      </c>
      <c r="F1116">
        <v>7</v>
      </c>
      <c r="G1116">
        <v>101</v>
      </c>
      <c r="H1116">
        <v>0.56930000000000003</v>
      </c>
      <c r="I1116">
        <v>2251.5836304680984</v>
      </c>
      <c r="J1116">
        <v>5.636633663366337E-3</v>
      </c>
      <c r="W1116">
        <v>2251.5836304680984</v>
      </c>
      <c r="X1116">
        <v>5.636633663366337E-3</v>
      </c>
    </row>
    <row r="1117" spans="3:24">
      <c r="C1117">
        <v>2015</v>
      </c>
      <c r="D1117">
        <v>502</v>
      </c>
      <c r="E1117">
        <v>2</v>
      </c>
      <c r="F1117">
        <v>8</v>
      </c>
      <c r="G1117">
        <v>101</v>
      </c>
      <c r="H1117">
        <v>0.50586500000000001</v>
      </c>
      <c r="I1117">
        <v>940.8161326344532</v>
      </c>
      <c r="J1117">
        <v>5.0085643564356432E-3</v>
      </c>
      <c r="W1117">
        <v>940.8161326344532</v>
      </c>
      <c r="X1117">
        <v>5.0085643564356432E-3</v>
      </c>
    </row>
    <row r="1118" spans="3:24">
      <c r="C1118">
        <v>2015</v>
      </c>
      <c r="D1118">
        <v>502</v>
      </c>
      <c r="E1118">
        <v>2</v>
      </c>
      <c r="F1118">
        <v>9</v>
      </c>
      <c r="G1118">
        <v>101</v>
      </c>
      <c r="H1118">
        <v>0.50886999999999993</v>
      </c>
      <c r="I1118">
        <v>2885.6030009615824</v>
      </c>
      <c r="J1118">
        <v>5.0383168316831678E-3</v>
      </c>
      <c r="W1118">
        <v>2885.6030009615824</v>
      </c>
      <c r="X1118">
        <v>5.0383168316831678E-3</v>
      </c>
    </row>
    <row r="1119" spans="3:24">
      <c r="C1119">
        <v>2015</v>
      </c>
      <c r="D1119">
        <v>502</v>
      </c>
      <c r="E1119">
        <v>2</v>
      </c>
      <c r="F1119">
        <v>10</v>
      </c>
      <c r="G1119">
        <v>101</v>
      </c>
      <c r="H1119">
        <v>0.51407999999999998</v>
      </c>
      <c r="I1119">
        <v>2966.1374587364735</v>
      </c>
      <c r="J1119">
        <v>5.0899009900990094E-3</v>
      </c>
      <c r="W1119">
        <v>2966.1374587364735</v>
      </c>
      <c r="X1119">
        <v>5.0899009900990094E-3</v>
      </c>
    </row>
    <row r="1120" spans="3:24">
      <c r="C1120">
        <v>2015</v>
      </c>
      <c r="D1120">
        <v>502</v>
      </c>
      <c r="E1120">
        <v>2</v>
      </c>
      <c r="F1120">
        <v>11</v>
      </c>
      <c r="G1120">
        <v>101</v>
      </c>
      <c r="H1120">
        <v>0.431535</v>
      </c>
      <c r="I1120">
        <v>3107.5156391564292</v>
      </c>
      <c r="J1120">
        <v>4.2726237623762374E-3</v>
      </c>
      <c r="W1120">
        <v>3107.5156391564292</v>
      </c>
      <c r="X1120">
        <v>4.2726237623762374E-3</v>
      </c>
    </row>
    <row r="1121" spans="3:24">
      <c r="C1121">
        <v>2015</v>
      </c>
      <c r="D1121">
        <v>502</v>
      </c>
      <c r="E1121">
        <v>2</v>
      </c>
      <c r="F1121">
        <v>12</v>
      </c>
      <c r="G1121">
        <v>101</v>
      </c>
      <c r="H1121">
        <v>0.50336500000000006</v>
      </c>
      <c r="I1121">
        <v>2601.7695618990806</v>
      </c>
      <c r="J1121">
        <v>4.9838118811881193E-3</v>
      </c>
      <c r="W1121">
        <v>2601.7695618990806</v>
      </c>
      <c r="X1121">
        <v>4.9838118811881193E-3</v>
      </c>
    </row>
    <row r="1122" spans="3:24">
      <c r="C1122">
        <v>2015</v>
      </c>
      <c r="D1122">
        <v>502</v>
      </c>
      <c r="E1122">
        <v>2</v>
      </c>
      <c r="F1122">
        <v>13</v>
      </c>
      <c r="G1122">
        <v>101</v>
      </c>
      <c r="H1122">
        <v>0.47516000000000003</v>
      </c>
      <c r="I1122">
        <v>2202.3111896506921</v>
      </c>
      <c r="J1122">
        <v>4.7045544554455447E-3</v>
      </c>
      <c r="W1122">
        <v>2202.3111896506921</v>
      </c>
      <c r="X1122">
        <v>4.7045544554455447E-3</v>
      </c>
    </row>
    <row r="1123" spans="3:24">
      <c r="C1123">
        <v>2015</v>
      </c>
      <c r="D1123">
        <v>502</v>
      </c>
      <c r="E1123">
        <v>2</v>
      </c>
      <c r="F1123">
        <v>14</v>
      </c>
      <c r="G1123">
        <v>101</v>
      </c>
      <c r="H1123">
        <v>0.48257</v>
      </c>
      <c r="I1123">
        <v>2608.8875081254005</v>
      </c>
      <c r="J1123">
        <v>4.7779207920792075E-3</v>
      </c>
      <c r="W1123">
        <v>2608.8875081254005</v>
      </c>
      <c r="X1123">
        <v>4.7779207920792075E-3</v>
      </c>
    </row>
    <row r="1124" spans="3:24">
      <c r="C1124">
        <v>2015</v>
      </c>
      <c r="D1124">
        <v>502</v>
      </c>
      <c r="E1124">
        <v>3</v>
      </c>
      <c r="F1124">
        <v>1</v>
      </c>
      <c r="G1124">
        <v>101</v>
      </c>
      <c r="H1124">
        <v>0.51489499999999999</v>
      </c>
      <c r="I1124">
        <v>982.40914534637216</v>
      </c>
      <c r="J1124">
        <v>5.0979702970297032E-3</v>
      </c>
      <c r="W1124">
        <v>982.40914534637216</v>
      </c>
      <c r="X1124">
        <v>5.0979702970297032E-3</v>
      </c>
    </row>
    <row r="1125" spans="3:24">
      <c r="C1125">
        <v>2015</v>
      </c>
      <c r="D1125">
        <v>502</v>
      </c>
      <c r="E1125">
        <v>3</v>
      </c>
      <c r="F1125">
        <v>2</v>
      </c>
      <c r="G1125">
        <v>101</v>
      </c>
      <c r="H1125">
        <v>0.48562</v>
      </c>
      <c r="I1125">
        <v>2361.9653992989424</v>
      </c>
      <c r="J1125">
        <v>4.8081188118811883E-3</v>
      </c>
      <c r="W1125">
        <v>2361.9653992989424</v>
      </c>
      <c r="X1125">
        <v>4.8081188118811883E-3</v>
      </c>
    </row>
    <row r="1126" spans="3:24">
      <c r="C1126">
        <v>2015</v>
      </c>
      <c r="D1126">
        <v>502</v>
      </c>
      <c r="E1126">
        <v>3</v>
      </c>
      <c r="F1126">
        <v>3</v>
      </c>
      <c r="G1126">
        <v>101</v>
      </c>
      <c r="H1126">
        <v>0.47294000000000003</v>
      </c>
      <c r="I1126">
        <v>2502.5121670554486</v>
      </c>
      <c r="J1126">
        <v>4.6825742574257432E-3</v>
      </c>
      <c r="W1126">
        <v>2502.5121670554486</v>
      </c>
      <c r="X1126">
        <v>4.6825742574257432E-3</v>
      </c>
    </row>
    <row r="1127" spans="3:24">
      <c r="C1127">
        <v>2015</v>
      </c>
      <c r="D1127">
        <v>502</v>
      </c>
      <c r="E1127">
        <v>3</v>
      </c>
      <c r="F1127">
        <v>4</v>
      </c>
      <c r="G1127">
        <v>101</v>
      </c>
      <c r="H1127">
        <v>0.52957999999999994</v>
      </c>
      <c r="I1127">
        <v>2011.3618413564768</v>
      </c>
      <c r="J1127">
        <v>5.243366336633663E-3</v>
      </c>
      <c r="W1127">
        <v>2011.3618413564768</v>
      </c>
      <c r="X1127">
        <v>5.243366336633663E-3</v>
      </c>
    </row>
    <row r="1128" spans="3:24">
      <c r="C1128">
        <v>2015</v>
      </c>
      <c r="D1128">
        <v>502</v>
      </c>
      <c r="E1128">
        <v>3</v>
      </c>
      <c r="F1128">
        <v>5</v>
      </c>
      <c r="G1128">
        <v>101</v>
      </c>
      <c r="H1128">
        <v>0.41382000000000002</v>
      </c>
      <c r="I1128">
        <v>2571.0981322807606</v>
      </c>
      <c r="J1128">
        <v>4.0972277227722771E-3</v>
      </c>
      <c r="W1128">
        <v>2571.0981322807606</v>
      </c>
      <c r="X1128">
        <v>4.0972277227722771E-3</v>
      </c>
    </row>
    <row r="1129" spans="3:24">
      <c r="C1129">
        <v>2015</v>
      </c>
      <c r="D1129">
        <v>502</v>
      </c>
      <c r="E1129">
        <v>3</v>
      </c>
      <c r="F1129">
        <v>6</v>
      </c>
      <c r="G1129">
        <v>101</v>
      </c>
      <c r="H1129">
        <v>0.31306999999999996</v>
      </c>
      <c r="I1129">
        <v>2598.3929344510307</v>
      </c>
      <c r="J1129">
        <v>3.0997029702970291E-3</v>
      </c>
      <c r="W1129">
        <v>2598.3929344510307</v>
      </c>
      <c r="X1129">
        <v>3.0997029702970291E-3</v>
      </c>
    </row>
    <row r="1130" spans="3:24">
      <c r="C1130">
        <v>2015</v>
      </c>
      <c r="D1130">
        <v>502</v>
      </c>
      <c r="E1130">
        <v>3</v>
      </c>
      <c r="F1130">
        <v>7</v>
      </c>
      <c r="G1130">
        <v>101</v>
      </c>
      <c r="H1130">
        <v>0.49685999999999997</v>
      </c>
      <c r="I1130">
        <v>2554.801545992003</v>
      </c>
      <c r="J1130">
        <v>4.9194059405940592E-3</v>
      </c>
      <c r="W1130">
        <v>2554.801545992003</v>
      </c>
      <c r="X1130">
        <v>4.9194059405940592E-3</v>
      </c>
    </row>
    <row r="1131" spans="3:24">
      <c r="C1131">
        <v>2015</v>
      </c>
      <c r="D1131">
        <v>502</v>
      </c>
      <c r="E1131">
        <v>3</v>
      </c>
      <c r="F1131">
        <v>8</v>
      </c>
      <c r="G1131">
        <v>101</v>
      </c>
      <c r="H1131">
        <v>0.42585000000000001</v>
      </c>
      <c r="I1131">
        <v>2048.0055152860045</v>
      </c>
      <c r="J1131">
        <v>4.2163366336633668E-3</v>
      </c>
      <c r="W1131">
        <v>2048.0055152860045</v>
      </c>
      <c r="X1131">
        <v>4.2163366336633668E-3</v>
      </c>
    </row>
    <row r="1132" spans="3:24">
      <c r="C1132">
        <v>2015</v>
      </c>
      <c r="D1132">
        <v>502</v>
      </c>
      <c r="E1132">
        <v>3</v>
      </c>
      <c r="F1132">
        <v>9</v>
      </c>
      <c r="G1132">
        <v>101</v>
      </c>
      <c r="H1132">
        <v>0.43845000000000001</v>
      </c>
      <c r="I1132">
        <v>3981.3657653556716</v>
      </c>
      <c r="J1132">
        <v>4.341089108910891E-3</v>
      </c>
      <c r="W1132">
        <v>3981.3657653556716</v>
      </c>
      <c r="X1132">
        <v>4.341089108910891E-3</v>
      </c>
    </row>
    <row r="1133" spans="3:24">
      <c r="C1133">
        <v>2015</v>
      </c>
      <c r="D1133">
        <v>502</v>
      </c>
      <c r="E1133">
        <v>3</v>
      </c>
      <c r="F1133">
        <v>10</v>
      </c>
      <c r="G1133">
        <v>101</v>
      </c>
      <c r="H1133">
        <v>0.42830499999999999</v>
      </c>
      <c r="I1133">
        <v>2811.9970185978304</v>
      </c>
      <c r="J1133">
        <v>4.2406435643564354E-3</v>
      </c>
      <c r="W1133">
        <v>2811.9970185978304</v>
      </c>
      <c r="X1133">
        <v>4.2406435643564354E-3</v>
      </c>
    </row>
    <row r="1134" spans="3:24">
      <c r="C1134">
        <v>2015</v>
      </c>
      <c r="D1134">
        <v>502</v>
      </c>
      <c r="E1134">
        <v>3</v>
      </c>
      <c r="F1134">
        <v>11</v>
      </c>
      <c r="G1134">
        <v>101</v>
      </c>
      <c r="H1134">
        <v>0.44154499999999997</v>
      </c>
      <c r="I1134">
        <v>2818.8278336209751</v>
      </c>
      <c r="J1134">
        <v>4.3717326732673261E-3</v>
      </c>
      <c r="W1134">
        <v>2818.8278336209751</v>
      </c>
      <c r="X1134">
        <v>4.3717326732673261E-3</v>
      </c>
    </row>
    <row r="1135" spans="3:24">
      <c r="C1135">
        <v>2015</v>
      </c>
      <c r="D1135">
        <v>502</v>
      </c>
      <c r="E1135">
        <v>3</v>
      </c>
      <c r="F1135">
        <v>12</v>
      </c>
      <c r="G1135">
        <v>101</v>
      </c>
      <c r="H1135">
        <v>0.541045</v>
      </c>
      <c r="I1135">
        <v>2972.3690996306414</v>
      </c>
      <c r="J1135">
        <v>5.3568811881188122E-3</v>
      </c>
      <c r="W1135">
        <v>2972.3690996306414</v>
      </c>
      <c r="X1135">
        <v>5.3568811881188122E-3</v>
      </c>
    </row>
    <row r="1136" spans="3:24">
      <c r="C1136">
        <v>2015</v>
      </c>
      <c r="D1136">
        <v>502</v>
      </c>
      <c r="E1136">
        <v>3</v>
      </c>
      <c r="F1136">
        <v>13</v>
      </c>
      <c r="G1136">
        <v>101</v>
      </c>
      <c r="H1136">
        <v>0.43986500000000001</v>
      </c>
      <c r="I1136">
        <v>2103.8608604831434</v>
      </c>
      <c r="J1136">
        <v>4.35509900990099E-3</v>
      </c>
      <c r="W1136">
        <v>2103.8608604831434</v>
      </c>
      <c r="X1136">
        <v>4.35509900990099E-3</v>
      </c>
    </row>
    <row r="1137" spans="3:24">
      <c r="C1137">
        <v>2015</v>
      </c>
      <c r="D1137">
        <v>502</v>
      </c>
      <c r="E1137">
        <v>3</v>
      </c>
      <c r="F1137">
        <v>14</v>
      </c>
      <c r="G1137">
        <v>101</v>
      </c>
      <c r="H1137">
        <v>0.48238999999999999</v>
      </c>
      <c r="I1137">
        <v>1974.0277295263559</v>
      </c>
      <c r="J1137">
        <v>4.7761386138613863E-3</v>
      </c>
      <c r="W1137">
        <v>1974.0277295263559</v>
      </c>
      <c r="X1137">
        <v>4.7761386138613863E-3</v>
      </c>
    </row>
    <row r="1138" spans="3:24">
      <c r="C1138">
        <v>2015</v>
      </c>
      <c r="D1138">
        <v>502</v>
      </c>
      <c r="E1138">
        <v>4</v>
      </c>
      <c r="F1138">
        <v>1</v>
      </c>
      <c r="G1138">
        <v>101</v>
      </c>
      <c r="H1138">
        <v>0.41866000000000003</v>
      </c>
      <c r="I1138">
        <v>1800.2270485464253</v>
      </c>
      <c r="J1138">
        <v>4.1451485148514856E-3</v>
      </c>
      <c r="W1138">
        <v>1800.2270485464253</v>
      </c>
      <c r="X1138">
        <v>4.1451485148514856E-3</v>
      </c>
    </row>
    <row r="1139" spans="3:24">
      <c r="C1139">
        <v>2015</v>
      </c>
      <c r="D1139">
        <v>502</v>
      </c>
      <c r="E1139">
        <v>4</v>
      </c>
      <c r="F1139">
        <v>2</v>
      </c>
      <c r="G1139">
        <v>101</v>
      </c>
      <c r="H1139">
        <v>0.38112499999999999</v>
      </c>
      <c r="I1139">
        <v>2812.7245245851786</v>
      </c>
      <c r="J1139">
        <v>3.7735148514851484E-3</v>
      </c>
      <c r="W1139">
        <v>2812.7245245851786</v>
      </c>
      <c r="X1139">
        <v>3.7735148514851484E-3</v>
      </c>
    </row>
    <row r="1140" spans="3:24">
      <c r="C1140">
        <v>2015</v>
      </c>
      <c r="D1140">
        <v>502</v>
      </c>
      <c r="E1140">
        <v>4</v>
      </c>
      <c r="F1140">
        <v>3</v>
      </c>
      <c r="G1140">
        <v>101</v>
      </c>
      <c r="H1140">
        <v>0.38490999999999997</v>
      </c>
      <c r="I1140">
        <v>1471.9286509062426</v>
      </c>
      <c r="J1140">
        <v>3.8109900990099007E-3</v>
      </c>
      <c r="W1140">
        <v>1471.9286509062426</v>
      </c>
      <c r="X1140">
        <v>3.8109900990099007E-3</v>
      </c>
    </row>
    <row r="1141" spans="3:24">
      <c r="C1141">
        <v>2015</v>
      </c>
      <c r="D1141">
        <v>502</v>
      </c>
      <c r="E1141">
        <v>4</v>
      </c>
      <c r="F1141">
        <v>4</v>
      </c>
      <c r="G1141">
        <v>101</v>
      </c>
      <c r="H1141">
        <v>0.37452000000000002</v>
      </c>
      <c r="I1141">
        <v>2664.0003791553922</v>
      </c>
      <c r="J1141">
        <v>3.7081188118811884E-3</v>
      </c>
      <c r="W1141">
        <v>2664.0003791553922</v>
      </c>
      <c r="X1141">
        <v>3.7081188118811884E-3</v>
      </c>
    </row>
    <row r="1142" spans="3:24">
      <c r="C1142">
        <v>2015</v>
      </c>
      <c r="D1142">
        <v>502</v>
      </c>
      <c r="E1142">
        <v>4</v>
      </c>
      <c r="F1142">
        <v>5</v>
      </c>
      <c r="G1142">
        <v>101</v>
      </c>
      <c r="H1142">
        <v>0.27901500000000001</v>
      </c>
      <c r="I1142">
        <v>1921.9214712214336</v>
      </c>
      <c r="J1142">
        <v>2.7625247524752476E-3</v>
      </c>
      <c r="W1142">
        <v>1921.9214712214336</v>
      </c>
      <c r="X1142">
        <v>2.7625247524752476E-3</v>
      </c>
    </row>
    <row r="1143" spans="3:24">
      <c r="C1143">
        <v>2015</v>
      </c>
      <c r="D1143">
        <v>502</v>
      </c>
      <c r="E1143">
        <v>4</v>
      </c>
      <c r="F1143">
        <v>6</v>
      </c>
      <c r="G1143">
        <v>101</v>
      </c>
      <c r="H1143">
        <v>0.41004000000000002</v>
      </c>
      <c r="I1143">
        <v>3162.5861230107648</v>
      </c>
      <c r="J1143">
        <v>4.05980198019802E-3</v>
      </c>
      <c r="W1143">
        <v>3162.5861230107648</v>
      </c>
      <c r="X1143">
        <v>4.05980198019802E-3</v>
      </c>
    </row>
    <row r="1144" spans="3:24">
      <c r="C1144">
        <v>2015</v>
      </c>
      <c r="D1144">
        <v>502</v>
      </c>
      <c r="E1144">
        <v>4</v>
      </c>
      <c r="F1144">
        <v>7</v>
      </c>
      <c r="G1144">
        <v>101</v>
      </c>
      <c r="H1144">
        <v>0.39947500000000002</v>
      </c>
      <c r="I1144">
        <v>3329.8449905383677</v>
      </c>
      <c r="J1144">
        <v>3.9551980198019804E-3</v>
      </c>
      <c r="W1144">
        <v>3329.8449905383677</v>
      </c>
      <c r="X1144">
        <v>3.9551980198019804E-3</v>
      </c>
    </row>
    <row r="1145" spans="3:24">
      <c r="C1145">
        <v>2015</v>
      </c>
      <c r="D1145">
        <v>502</v>
      </c>
      <c r="E1145">
        <v>4</v>
      </c>
      <c r="F1145">
        <v>8</v>
      </c>
      <c r="G1145">
        <v>101</v>
      </c>
      <c r="H1145">
        <v>0.53876499999999994</v>
      </c>
      <c r="I1145">
        <v>2732.7146625838423</v>
      </c>
      <c r="J1145">
        <v>5.3343069306930691E-3</v>
      </c>
      <c r="W1145">
        <v>2732.7146625838423</v>
      </c>
      <c r="X1145">
        <v>5.3343069306930691E-3</v>
      </c>
    </row>
    <row r="1146" spans="3:24">
      <c r="C1146">
        <v>2015</v>
      </c>
      <c r="D1146">
        <v>502</v>
      </c>
      <c r="E1146">
        <v>4</v>
      </c>
      <c r="F1146">
        <v>9</v>
      </c>
      <c r="G1146">
        <v>101</v>
      </c>
      <c r="H1146">
        <v>0.39631</v>
      </c>
      <c r="I1146">
        <v>3008.5541406940538</v>
      </c>
      <c r="J1146">
        <v>3.923861386138614E-3</v>
      </c>
      <c r="W1146">
        <v>3008.5541406940538</v>
      </c>
      <c r="X1146">
        <v>3.923861386138614E-3</v>
      </c>
    </row>
    <row r="1147" spans="3:24">
      <c r="C1147">
        <v>2015</v>
      </c>
      <c r="D1147">
        <v>502</v>
      </c>
      <c r="E1147">
        <v>4</v>
      </c>
      <c r="F1147">
        <v>10</v>
      </c>
      <c r="G1147">
        <v>101</v>
      </c>
      <c r="H1147">
        <v>0.37811</v>
      </c>
      <c r="I1147">
        <v>3332.4266131297941</v>
      </c>
      <c r="J1147">
        <v>3.7436633663366337E-3</v>
      </c>
      <c r="W1147">
        <v>3332.4266131297941</v>
      </c>
      <c r="X1147">
        <v>3.7436633663366337E-3</v>
      </c>
    </row>
    <row r="1148" spans="3:24">
      <c r="C1148">
        <v>2015</v>
      </c>
      <c r="D1148">
        <v>502</v>
      </c>
      <c r="E1148">
        <v>4</v>
      </c>
      <c r="F1148">
        <v>11</v>
      </c>
      <c r="G1148">
        <v>101</v>
      </c>
      <c r="H1148">
        <v>0.44201999999999997</v>
      </c>
      <c r="I1148">
        <v>3672.3555506505045</v>
      </c>
      <c r="J1148">
        <v>4.376435643564356E-3</v>
      </c>
      <c r="W1148">
        <v>3672.3555506505045</v>
      </c>
      <c r="X1148">
        <v>4.376435643564356E-3</v>
      </c>
    </row>
    <row r="1149" spans="3:24">
      <c r="C1149">
        <v>2015</v>
      </c>
      <c r="D1149">
        <v>502</v>
      </c>
      <c r="E1149">
        <v>4</v>
      </c>
      <c r="F1149">
        <v>12</v>
      </c>
      <c r="G1149">
        <v>101</v>
      </c>
      <c r="H1149">
        <v>0.382965</v>
      </c>
      <c r="I1149">
        <v>3491.0953474696239</v>
      </c>
      <c r="J1149">
        <v>3.7917326732673268E-3</v>
      </c>
      <c r="W1149">
        <v>3491.0953474696239</v>
      </c>
      <c r="X1149">
        <v>3.7917326732673268E-3</v>
      </c>
    </row>
    <row r="1150" spans="3:24">
      <c r="C1150">
        <v>2015</v>
      </c>
      <c r="D1150">
        <v>502</v>
      </c>
      <c r="E1150">
        <v>4</v>
      </c>
      <c r="F1150">
        <v>13</v>
      </c>
      <c r="G1150">
        <v>101</v>
      </c>
      <c r="H1150">
        <v>0.40978500000000001</v>
      </c>
      <c r="I1150">
        <v>2920.4876900663326</v>
      </c>
      <c r="J1150">
        <v>4.0572772277227727E-3</v>
      </c>
      <c r="W1150">
        <v>2920.4876900663326</v>
      </c>
      <c r="X1150">
        <v>4.0572772277227727E-3</v>
      </c>
    </row>
    <row r="1151" spans="3:24">
      <c r="C1151">
        <v>2015</v>
      </c>
      <c r="D1151">
        <v>502</v>
      </c>
      <c r="E1151">
        <v>4</v>
      </c>
      <c r="F1151">
        <v>14</v>
      </c>
      <c r="G1151">
        <v>101</v>
      </c>
      <c r="H1151">
        <v>0.44930000000000003</v>
      </c>
      <c r="I1151">
        <v>3763.3085957790458</v>
      </c>
      <c r="J1151">
        <v>4.4485148514851486E-3</v>
      </c>
      <c r="W1151">
        <v>3763.3085957790458</v>
      </c>
      <c r="X1151">
        <v>4.4485148514851486E-3</v>
      </c>
    </row>
    <row r="1152" spans="3:24">
      <c r="C1152">
        <v>2015</v>
      </c>
      <c r="D1152">
        <v>502</v>
      </c>
      <c r="E1152">
        <v>1</v>
      </c>
      <c r="F1152">
        <v>1</v>
      </c>
      <c r="G1152">
        <v>79</v>
      </c>
      <c r="H1152">
        <v>0.37962499999999999</v>
      </c>
      <c r="I1152">
        <v>1430.135694894336</v>
      </c>
      <c r="J1152">
        <v>4.8053797468354427E-3</v>
      </c>
      <c r="W1152">
        <v>1430.135694894336</v>
      </c>
      <c r="X1152">
        <v>4.8053797468354427E-3</v>
      </c>
    </row>
    <row r="1153" spans="3:24">
      <c r="C1153">
        <v>2015</v>
      </c>
      <c r="D1153">
        <v>502</v>
      </c>
      <c r="E1153">
        <v>1</v>
      </c>
      <c r="F1153">
        <v>2</v>
      </c>
      <c r="G1153">
        <v>79</v>
      </c>
      <c r="H1153">
        <v>0.25695000000000001</v>
      </c>
      <c r="I1153">
        <v>830.6528561483259</v>
      </c>
      <c r="J1153">
        <v>3.2525316455696202E-3</v>
      </c>
      <c r="W1153">
        <v>830.6528561483259</v>
      </c>
      <c r="X1153">
        <v>3.2525316455696202E-3</v>
      </c>
    </row>
    <row r="1154" spans="3:24">
      <c r="C1154">
        <v>2015</v>
      </c>
      <c r="D1154">
        <v>502</v>
      </c>
      <c r="E1154">
        <v>1</v>
      </c>
      <c r="F1154">
        <v>3</v>
      </c>
      <c r="G1154">
        <v>79</v>
      </c>
      <c r="H1154">
        <v>0.49763999999999997</v>
      </c>
      <c r="I1154">
        <v>2716.4084051546297</v>
      </c>
      <c r="J1154">
        <v>6.2992405063291134E-3</v>
      </c>
      <c r="W1154">
        <v>2716.4084051546297</v>
      </c>
      <c r="X1154">
        <v>6.2992405063291134E-3</v>
      </c>
    </row>
    <row r="1155" spans="3:24">
      <c r="C1155">
        <v>2015</v>
      </c>
      <c r="D1155">
        <v>502</v>
      </c>
      <c r="E1155">
        <v>1</v>
      </c>
      <c r="F1155">
        <v>4</v>
      </c>
      <c r="G1155">
        <v>79</v>
      </c>
      <c r="H1155">
        <v>0.36141999999999996</v>
      </c>
      <c r="I1155">
        <v>1802.7803871289227</v>
      </c>
      <c r="J1155">
        <v>4.5749367088607591E-3</v>
      </c>
      <c r="W1155">
        <v>1802.7803871289227</v>
      </c>
      <c r="X1155">
        <v>4.5749367088607591E-3</v>
      </c>
    </row>
    <row r="1156" spans="3:24">
      <c r="C1156">
        <v>2015</v>
      </c>
      <c r="D1156">
        <v>502</v>
      </c>
      <c r="E1156">
        <v>1</v>
      </c>
      <c r="F1156">
        <v>5</v>
      </c>
      <c r="G1156">
        <v>79</v>
      </c>
      <c r="H1156">
        <v>0.51758499999999996</v>
      </c>
      <c r="I1156">
        <v>3418.7774117326521</v>
      </c>
      <c r="J1156">
        <v>6.551708860759493E-3</v>
      </c>
      <c r="W1156">
        <v>3418.7774117326521</v>
      </c>
      <c r="X1156">
        <v>6.551708860759493E-3</v>
      </c>
    </row>
    <row r="1157" spans="3:24">
      <c r="C1157">
        <v>2015</v>
      </c>
      <c r="D1157">
        <v>502</v>
      </c>
      <c r="E1157">
        <v>1</v>
      </c>
      <c r="F1157">
        <v>6</v>
      </c>
      <c r="G1157">
        <v>79</v>
      </c>
      <c r="H1157">
        <v>0.52337</v>
      </c>
      <c r="I1157">
        <v>3360.5052927269235</v>
      </c>
      <c r="J1157">
        <v>6.6249367088607597E-3</v>
      </c>
      <c r="W1157">
        <v>3360.5052927269235</v>
      </c>
      <c r="X1157">
        <v>6.6249367088607597E-3</v>
      </c>
    </row>
    <row r="1158" spans="3:24">
      <c r="C1158">
        <v>2015</v>
      </c>
      <c r="D1158">
        <v>502</v>
      </c>
      <c r="E1158">
        <v>1</v>
      </c>
      <c r="F1158">
        <v>7</v>
      </c>
      <c r="G1158">
        <v>79</v>
      </c>
      <c r="H1158">
        <v>0.48109499999999999</v>
      </c>
      <c r="I1158">
        <v>2641.1052205630799</v>
      </c>
      <c r="J1158">
        <v>6.0898101265822787E-3</v>
      </c>
      <c r="W1158">
        <v>2641.1052205630799</v>
      </c>
      <c r="X1158">
        <v>6.0898101265822787E-3</v>
      </c>
    </row>
    <row r="1159" spans="3:24">
      <c r="C1159">
        <v>2015</v>
      </c>
      <c r="D1159">
        <v>502</v>
      </c>
      <c r="E1159">
        <v>1</v>
      </c>
      <c r="F1159">
        <v>8</v>
      </c>
      <c r="G1159">
        <v>79</v>
      </c>
      <c r="H1159">
        <v>0.36733000000000005</v>
      </c>
      <c r="I1159">
        <v>2441.5445752333767</v>
      </c>
      <c r="J1159">
        <v>4.6497468354430383E-3</v>
      </c>
      <c r="W1159">
        <v>2441.5445752333767</v>
      </c>
      <c r="X1159">
        <v>4.6497468354430383E-3</v>
      </c>
    </row>
    <row r="1160" spans="3:24">
      <c r="C1160">
        <v>2015</v>
      </c>
      <c r="D1160">
        <v>502</v>
      </c>
      <c r="E1160">
        <v>1</v>
      </c>
      <c r="F1160">
        <v>9</v>
      </c>
      <c r="G1160">
        <v>79</v>
      </c>
      <c r="H1160">
        <v>0.48707999999999996</v>
      </c>
      <c r="I1160">
        <v>3335.8592712460395</v>
      </c>
      <c r="J1160">
        <v>6.165569620253164E-3</v>
      </c>
      <c r="W1160">
        <v>3335.8592712460395</v>
      </c>
      <c r="X1160">
        <v>6.165569620253164E-3</v>
      </c>
    </row>
    <row r="1161" spans="3:24">
      <c r="C1161">
        <v>2015</v>
      </c>
      <c r="D1161">
        <v>502</v>
      </c>
      <c r="E1161">
        <v>1</v>
      </c>
      <c r="F1161">
        <v>10</v>
      </c>
      <c r="G1161">
        <v>79</v>
      </c>
      <c r="H1161">
        <v>0.545435</v>
      </c>
      <c r="I1161">
        <v>3208.3209713423871</v>
      </c>
      <c r="J1161">
        <v>6.9042405063291139E-3</v>
      </c>
      <c r="W1161">
        <v>3208.3209713423871</v>
      </c>
      <c r="X1161">
        <v>6.9042405063291139E-3</v>
      </c>
    </row>
    <row r="1162" spans="3:24">
      <c r="C1162">
        <v>2015</v>
      </c>
      <c r="D1162">
        <v>502</v>
      </c>
      <c r="E1162">
        <v>1</v>
      </c>
      <c r="F1162">
        <v>11</v>
      </c>
      <c r="G1162">
        <v>79</v>
      </c>
      <c r="H1162">
        <v>0.51354500000000003</v>
      </c>
      <c r="I1162">
        <v>2894.2751921095514</v>
      </c>
      <c r="J1162">
        <v>6.5005696202531651E-3</v>
      </c>
      <c r="W1162">
        <v>2894.2751921095514</v>
      </c>
      <c r="X1162">
        <v>6.5005696202531651E-3</v>
      </c>
    </row>
    <row r="1163" spans="3:24">
      <c r="C1163">
        <v>2015</v>
      </c>
      <c r="D1163">
        <v>502</v>
      </c>
      <c r="E1163">
        <v>1</v>
      </c>
      <c r="F1163">
        <v>12</v>
      </c>
      <c r="G1163">
        <v>79</v>
      </c>
      <c r="H1163">
        <v>0.50290000000000001</v>
      </c>
      <c r="I1163">
        <v>2893.8314936914717</v>
      </c>
      <c r="J1163">
        <v>6.3658227848101268E-3</v>
      </c>
      <c r="W1163">
        <v>2893.8314936914717</v>
      </c>
      <c r="X1163">
        <v>6.3658227848101268E-3</v>
      </c>
    </row>
    <row r="1164" spans="3:24">
      <c r="C1164">
        <v>2015</v>
      </c>
      <c r="D1164">
        <v>502</v>
      </c>
      <c r="E1164">
        <v>1</v>
      </c>
      <c r="F1164">
        <v>13</v>
      </c>
      <c r="G1164">
        <v>79</v>
      </c>
      <c r="H1164">
        <v>0.51747999999999994</v>
      </c>
      <c r="I1164">
        <v>2309.6462385625941</v>
      </c>
      <c r="J1164">
        <v>6.5503797468354419E-3</v>
      </c>
      <c r="W1164">
        <v>2309.6462385625941</v>
      </c>
      <c r="X1164">
        <v>6.5503797468354419E-3</v>
      </c>
    </row>
    <row r="1165" spans="3:24">
      <c r="C1165">
        <v>2015</v>
      </c>
      <c r="D1165">
        <v>502</v>
      </c>
      <c r="E1165">
        <v>1</v>
      </c>
      <c r="F1165">
        <v>14</v>
      </c>
      <c r="G1165">
        <v>79</v>
      </c>
      <c r="H1165">
        <v>0.52527000000000001</v>
      </c>
      <c r="I1165">
        <v>3207.5308204404109</v>
      </c>
      <c r="J1165">
        <v>6.6489873417721517E-3</v>
      </c>
      <c r="W1165">
        <v>3207.5308204404109</v>
      </c>
      <c r="X1165">
        <v>6.6489873417721517E-3</v>
      </c>
    </row>
    <row r="1166" spans="3:24">
      <c r="C1166">
        <v>2015</v>
      </c>
      <c r="D1166">
        <v>502</v>
      </c>
      <c r="E1166">
        <v>2</v>
      </c>
      <c r="F1166">
        <v>1</v>
      </c>
      <c r="G1166">
        <v>79</v>
      </c>
      <c r="H1166">
        <v>0.389845</v>
      </c>
      <c r="I1166">
        <v>1537.8272025928115</v>
      </c>
      <c r="J1166">
        <v>4.9347468354430379E-3</v>
      </c>
      <c r="W1166">
        <v>1537.8272025928115</v>
      </c>
      <c r="X1166">
        <v>4.9347468354430379E-3</v>
      </c>
    </row>
    <row r="1167" spans="3:24">
      <c r="C1167">
        <v>2015</v>
      </c>
      <c r="D1167">
        <v>502</v>
      </c>
      <c r="E1167">
        <v>2</v>
      </c>
      <c r="F1167">
        <v>2</v>
      </c>
      <c r="G1167">
        <v>79</v>
      </c>
      <c r="H1167">
        <v>0.49879499999999999</v>
      </c>
      <c r="I1167">
        <v>1659.4337972063263</v>
      </c>
      <c r="J1167">
        <v>6.3138607594936703E-3</v>
      </c>
      <c r="W1167">
        <v>1659.4337972063263</v>
      </c>
      <c r="X1167">
        <v>6.3138607594936703E-3</v>
      </c>
    </row>
    <row r="1168" spans="3:24">
      <c r="C1168">
        <v>2015</v>
      </c>
      <c r="D1168">
        <v>502</v>
      </c>
      <c r="E1168">
        <v>2</v>
      </c>
      <c r="F1168">
        <v>3</v>
      </c>
      <c r="G1168">
        <v>79</v>
      </c>
      <c r="H1168">
        <v>0.47417500000000001</v>
      </c>
      <c r="I1168">
        <v>2496.3167588697329</v>
      </c>
      <c r="J1168">
        <v>6.0022151898734182E-3</v>
      </c>
      <c r="W1168">
        <v>2496.3167588697329</v>
      </c>
      <c r="X1168">
        <v>6.0022151898734182E-3</v>
      </c>
    </row>
    <row r="1169" spans="3:24">
      <c r="C1169">
        <v>2015</v>
      </c>
      <c r="D1169">
        <v>502</v>
      </c>
      <c r="E1169">
        <v>2</v>
      </c>
      <c r="F1169">
        <v>4</v>
      </c>
      <c r="G1169">
        <v>79</v>
      </c>
      <c r="H1169">
        <v>0.49773000000000001</v>
      </c>
      <c r="I1169">
        <v>2330.5134267314702</v>
      </c>
      <c r="J1169">
        <v>6.3003797468354434E-3</v>
      </c>
      <c r="W1169">
        <v>2330.5134267314702</v>
      </c>
      <c r="X1169">
        <v>6.3003797468354434E-3</v>
      </c>
    </row>
    <row r="1170" spans="3:24">
      <c r="C1170">
        <v>2015</v>
      </c>
      <c r="D1170">
        <v>502</v>
      </c>
      <c r="E1170">
        <v>2</v>
      </c>
      <c r="F1170">
        <v>5</v>
      </c>
      <c r="G1170">
        <v>79</v>
      </c>
      <c r="H1170">
        <v>0.57258000000000009</v>
      </c>
      <c r="I1170">
        <v>2607.0757288378613</v>
      </c>
      <c r="J1170">
        <v>7.2478481012658242E-3</v>
      </c>
      <c r="W1170">
        <v>2607.0757288378613</v>
      </c>
      <c r="X1170">
        <v>7.2478481012658242E-3</v>
      </c>
    </row>
    <row r="1171" spans="3:24">
      <c r="C1171">
        <v>2015</v>
      </c>
      <c r="D1171">
        <v>502</v>
      </c>
      <c r="E1171">
        <v>2</v>
      </c>
      <c r="F1171">
        <v>6</v>
      </c>
      <c r="G1171">
        <v>79</v>
      </c>
      <c r="H1171">
        <v>0.47360000000000002</v>
      </c>
      <c r="I1171">
        <v>2501.1275899773227</v>
      </c>
      <c r="J1171">
        <v>5.9949367088607593E-3</v>
      </c>
      <c r="W1171">
        <v>2501.1275899773227</v>
      </c>
      <c r="X1171">
        <v>5.9949367088607593E-3</v>
      </c>
    </row>
    <row r="1172" spans="3:24">
      <c r="C1172">
        <v>2015</v>
      </c>
      <c r="D1172">
        <v>502</v>
      </c>
      <c r="E1172">
        <v>2</v>
      </c>
      <c r="F1172">
        <v>7</v>
      </c>
      <c r="G1172">
        <v>79</v>
      </c>
      <c r="H1172">
        <v>0.45188499999999998</v>
      </c>
      <c r="I1172">
        <v>2251.5836304680984</v>
      </c>
      <c r="J1172">
        <v>5.7200632911392404E-3</v>
      </c>
      <c r="W1172">
        <v>2251.5836304680984</v>
      </c>
      <c r="X1172">
        <v>5.7200632911392404E-3</v>
      </c>
    </row>
    <row r="1173" spans="3:24">
      <c r="C1173">
        <v>2015</v>
      </c>
      <c r="D1173">
        <v>502</v>
      </c>
      <c r="E1173">
        <v>2</v>
      </c>
      <c r="F1173">
        <v>8</v>
      </c>
      <c r="G1173">
        <v>79</v>
      </c>
      <c r="H1173">
        <v>0.37551999999999996</v>
      </c>
      <c r="I1173">
        <v>940.8161326344532</v>
      </c>
      <c r="J1173">
        <v>4.7534177215189872E-3</v>
      </c>
      <c r="W1173">
        <v>940.8161326344532</v>
      </c>
      <c r="X1173">
        <v>4.7534177215189872E-3</v>
      </c>
    </row>
    <row r="1174" spans="3:24">
      <c r="C1174">
        <v>2015</v>
      </c>
      <c r="D1174">
        <v>502</v>
      </c>
      <c r="E1174">
        <v>2</v>
      </c>
      <c r="F1174">
        <v>9</v>
      </c>
      <c r="G1174">
        <v>79</v>
      </c>
      <c r="H1174">
        <v>0.48411499999999996</v>
      </c>
      <c r="I1174">
        <v>2885.6030009615824</v>
      </c>
      <c r="J1174">
        <v>6.1280379746835442E-3</v>
      </c>
      <c r="W1174">
        <v>2885.6030009615824</v>
      </c>
      <c r="X1174">
        <v>6.1280379746835442E-3</v>
      </c>
    </row>
    <row r="1175" spans="3:24">
      <c r="C1175">
        <v>2015</v>
      </c>
      <c r="D1175">
        <v>502</v>
      </c>
      <c r="E1175">
        <v>2</v>
      </c>
      <c r="F1175">
        <v>10</v>
      </c>
      <c r="G1175">
        <v>79</v>
      </c>
      <c r="H1175">
        <v>0.55710499999999996</v>
      </c>
      <c r="I1175">
        <v>2966.1374587364735</v>
      </c>
      <c r="J1175">
        <v>7.0519620253164548E-3</v>
      </c>
      <c r="W1175">
        <v>2966.1374587364735</v>
      </c>
      <c r="X1175">
        <v>7.0519620253164548E-3</v>
      </c>
    </row>
    <row r="1176" spans="3:24">
      <c r="C1176">
        <v>2015</v>
      </c>
      <c r="D1176">
        <v>502</v>
      </c>
      <c r="E1176">
        <v>2</v>
      </c>
      <c r="F1176">
        <v>11</v>
      </c>
      <c r="G1176">
        <v>79</v>
      </c>
      <c r="H1176">
        <v>0.52429499999999996</v>
      </c>
      <c r="I1176">
        <v>3107.5156391564292</v>
      </c>
      <c r="J1176">
        <v>6.6366455696202529E-3</v>
      </c>
      <c r="W1176">
        <v>3107.5156391564292</v>
      </c>
      <c r="X1176">
        <v>6.6366455696202529E-3</v>
      </c>
    </row>
    <row r="1177" spans="3:24">
      <c r="C1177">
        <v>2015</v>
      </c>
      <c r="D1177">
        <v>502</v>
      </c>
      <c r="E1177">
        <v>2</v>
      </c>
      <c r="F1177">
        <v>12</v>
      </c>
      <c r="G1177">
        <v>79</v>
      </c>
      <c r="H1177">
        <v>0.49897999999999998</v>
      </c>
      <c r="I1177">
        <v>2601.7695618990806</v>
      </c>
      <c r="J1177">
        <v>6.3162025316455695E-3</v>
      </c>
      <c r="W1177">
        <v>2601.7695618990806</v>
      </c>
      <c r="X1177">
        <v>6.3162025316455695E-3</v>
      </c>
    </row>
    <row r="1178" spans="3:24">
      <c r="C1178">
        <v>2015</v>
      </c>
      <c r="D1178">
        <v>502</v>
      </c>
      <c r="E1178">
        <v>2</v>
      </c>
      <c r="F1178">
        <v>13</v>
      </c>
      <c r="G1178">
        <v>79</v>
      </c>
      <c r="H1178">
        <v>0.47292500000000004</v>
      </c>
      <c r="I1178">
        <v>2202.3111896506921</v>
      </c>
      <c r="J1178">
        <v>5.986392405063292E-3</v>
      </c>
      <c r="W1178">
        <v>2202.3111896506921</v>
      </c>
      <c r="X1178">
        <v>5.986392405063292E-3</v>
      </c>
    </row>
    <row r="1179" spans="3:24">
      <c r="C1179">
        <v>2015</v>
      </c>
      <c r="D1179">
        <v>502</v>
      </c>
      <c r="E1179">
        <v>2</v>
      </c>
      <c r="F1179">
        <v>14</v>
      </c>
      <c r="G1179">
        <v>79</v>
      </c>
      <c r="H1179">
        <v>0.48028999999999999</v>
      </c>
      <c r="I1179">
        <v>2608.8875081254005</v>
      </c>
      <c r="J1179">
        <v>6.079620253164557E-3</v>
      </c>
      <c r="W1179">
        <v>2608.8875081254005</v>
      </c>
      <c r="X1179">
        <v>6.079620253164557E-3</v>
      </c>
    </row>
    <row r="1180" spans="3:24">
      <c r="C1180">
        <v>2015</v>
      </c>
      <c r="D1180">
        <v>502</v>
      </c>
      <c r="E1180">
        <v>3</v>
      </c>
      <c r="F1180">
        <v>1</v>
      </c>
      <c r="G1180">
        <v>79</v>
      </c>
      <c r="H1180">
        <v>0.38420500000000002</v>
      </c>
      <c r="I1180">
        <v>982.40914534637216</v>
      </c>
      <c r="J1180">
        <v>4.8633544303797469E-3</v>
      </c>
      <c r="W1180">
        <v>982.40914534637216</v>
      </c>
      <c r="X1180">
        <v>4.8633544303797469E-3</v>
      </c>
    </row>
    <row r="1181" spans="3:24">
      <c r="C1181">
        <v>2015</v>
      </c>
      <c r="D1181">
        <v>502</v>
      </c>
      <c r="E1181">
        <v>3</v>
      </c>
      <c r="F1181">
        <v>2</v>
      </c>
      <c r="G1181">
        <v>79</v>
      </c>
      <c r="H1181">
        <v>0.45339499999999999</v>
      </c>
      <c r="I1181">
        <v>2361.9653992989424</v>
      </c>
      <c r="J1181">
        <v>5.7391772151898736E-3</v>
      </c>
      <c r="W1181">
        <v>2361.9653992989424</v>
      </c>
      <c r="X1181">
        <v>5.7391772151898736E-3</v>
      </c>
    </row>
    <row r="1182" spans="3:24">
      <c r="C1182">
        <v>2015</v>
      </c>
      <c r="D1182">
        <v>502</v>
      </c>
      <c r="E1182">
        <v>3</v>
      </c>
      <c r="F1182">
        <v>3</v>
      </c>
      <c r="G1182">
        <v>79</v>
      </c>
      <c r="H1182">
        <v>0.49646000000000001</v>
      </c>
      <c r="I1182">
        <v>2502.5121670554486</v>
      </c>
      <c r="J1182">
        <v>6.284303797468355E-3</v>
      </c>
      <c r="W1182">
        <v>2502.5121670554486</v>
      </c>
      <c r="X1182">
        <v>6.284303797468355E-3</v>
      </c>
    </row>
    <row r="1183" spans="3:24">
      <c r="C1183">
        <v>2015</v>
      </c>
      <c r="D1183">
        <v>502</v>
      </c>
      <c r="E1183">
        <v>3</v>
      </c>
      <c r="F1183">
        <v>4</v>
      </c>
      <c r="G1183">
        <v>79</v>
      </c>
      <c r="H1183">
        <v>0.44051000000000001</v>
      </c>
      <c r="I1183">
        <v>2011.3618413564768</v>
      </c>
      <c r="J1183">
        <v>5.5760759493670891E-3</v>
      </c>
      <c r="W1183">
        <v>2011.3618413564768</v>
      </c>
      <c r="X1183">
        <v>5.5760759493670891E-3</v>
      </c>
    </row>
    <row r="1184" spans="3:24">
      <c r="C1184">
        <v>2015</v>
      </c>
      <c r="D1184">
        <v>502</v>
      </c>
      <c r="E1184">
        <v>3</v>
      </c>
      <c r="F1184">
        <v>5</v>
      </c>
      <c r="G1184">
        <v>79</v>
      </c>
      <c r="H1184">
        <v>0.58977500000000005</v>
      </c>
      <c r="I1184">
        <v>2571.0981322807606</v>
      </c>
      <c r="J1184">
        <v>7.4655063291139247E-3</v>
      </c>
      <c r="W1184">
        <v>2571.0981322807606</v>
      </c>
      <c r="X1184">
        <v>7.4655063291139247E-3</v>
      </c>
    </row>
    <row r="1185" spans="3:24">
      <c r="C1185">
        <v>2015</v>
      </c>
      <c r="D1185">
        <v>502</v>
      </c>
      <c r="E1185">
        <v>3</v>
      </c>
      <c r="F1185">
        <v>6</v>
      </c>
      <c r="G1185">
        <v>79</v>
      </c>
      <c r="H1185">
        <v>0.502</v>
      </c>
      <c r="I1185">
        <v>2598.3929344510307</v>
      </c>
      <c r="J1185">
        <v>6.3544303797468359E-3</v>
      </c>
      <c r="W1185">
        <v>2598.3929344510307</v>
      </c>
      <c r="X1185">
        <v>6.3544303797468359E-3</v>
      </c>
    </row>
    <row r="1186" spans="3:24">
      <c r="C1186">
        <v>2015</v>
      </c>
      <c r="D1186">
        <v>502</v>
      </c>
      <c r="E1186">
        <v>3</v>
      </c>
      <c r="F1186">
        <v>7</v>
      </c>
      <c r="G1186">
        <v>79</v>
      </c>
      <c r="H1186">
        <v>0.464335</v>
      </c>
      <c r="I1186">
        <v>2554.801545992003</v>
      </c>
      <c r="J1186">
        <v>5.8776582278481015E-3</v>
      </c>
      <c r="W1186">
        <v>2554.801545992003</v>
      </c>
      <c r="X1186">
        <v>5.8776582278481015E-3</v>
      </c>
    </row>
    <row r="1187" spans="3:24">
      <c r="C1187">
        <v>2015</v>
      </c>
      <c r="D1187">
        <v>502</v>
      </c>
      <c r="E1187">
        <v>3</v>
      </c>
      <c r="F1187">
        <v>8</v>
      </c>
      <c r="G1187">
        <v>79</v>
      </c>
      <c r="H1187">
        <v>0.35394500000000001</v>
      </c>
      <c r="I1187">
        <v>2048.0055152860045</v>
      </c>
      <c r="J1187">
        <v>4.4803164556962028E-3</v>
      </c>
      <c r="W1187">
        <v>2048.0055152860045</v>
      </c>
      <c r="X1187">
        <v>4.4803164556962028E-3</v>
      </c>
    </row>
    <row r="1188" spans="3:24">
      <c r="C1188">
        <v>2015</v>
      </c>
      <c r="D1188">
        <v>502</v>
      </c>
      <c r="E1188">
        <v>3</v>
      </c>
      <c r="F1188">
        <v>9</v>
      </c>
      <c r="G1188">
        <v>79</v>
      </c>
      <c r="H1188">
        <v>0.51166500000000004</v>
      </c>
      <c r="I1188">
        <v>3981.3657653556716</v>
      </c>
      <c r="J1188">
        <v>6.4767721518987345E-3</v>
      </c>
      <c r="W1188">
        <v>3981.3657653556716</v>
      </c>
      <c r="X1188">
        <v>6.4767721518987345E-3</v>
      </c>
    </row>
    <row r="1189" spans="3:24">
      <c r="C1189">
        <v>2015</v>
      </c>
      <c r="D1189">
        <v>502</v>
      </c>
      <c r="E1189">
        <v>3</v>
      </c>
      <c r="F1189">
        <v>10</v>
      </c>
      <c r="G1189">
        <v>79</v>
      </c>
      <c r="H1189">
        <v>0.53441499999999997</v>
      </c>
      <c r="I1189">
        <v>2811.9970185978304</v>
      </c>
      <c r="J1189">
        <v>6.764746835443038E-3</v>
      </c>
      <c r="W1189">
        <v>2811.9970185978304</v>
      </c>
      <c r="X1189">
        <v>6.764746835443038E-3</v>
      </c>
    </row>
    <row r="1190" spans="3:24">
      <c r="C1190">
        <v>2015</v>
      </c>
      <c r="D1190">
        <v>502</v>
      </c>
      <c r="E1190">
        <v>3</v>
      </c>
      <c r="F1190">
        <v>11</v>
      </c>
      <c r="G1190">
        <v>79</v>
      </c>
      <c r="H1190">
        <v>0.51495500000000005</v>
      </c>
      <c r="I1190">
        <v>2818.8278336209751</v>
      </c>
      <c r="J1190">
        <v>6.5184177215189881E-3</v>
      </c>
      <c r="W1190">
        <v>2818.8278336209751</v>
      </c>
      <c r="X1190">
        <v>6.5184177215189881E-3</v>
      </c>
    </row>
    <row r="1191" spans="3:24">
      <c r="C1191">
        <v>2015</v>
      </c>
      <c r="D1191">
        <v>502</v>
      </c>
      <c r="E1191">
        <v>3</v>
      </c>
      <c r="F1191">
        <v>12</v>
      </c>
      <c r="G1191">
        <v>79</v>
      </c>
      <c r="H1191">
        <v>0.52353500000000008</v>
      </c>
      <c r="I1191">
        <v>2972.3690996306414</v>
      </c>
      <c r="J1191">
        <v>6.6270253164556975E-3</v>
      </c>
      <c r="W1191">
        <v>2972.3690996306414</v>
      </c>
      <c r="X1191">
        <v>6.6270253164556975E-3</v>
      </c>
    </row>
    <row r="1192" spans="3:24">
      <c r="C1192">
        <v>2015</v>
      </c>
      <c r="D1192">
        <v>502</v>
      </c>
      <c r="E1192">
        <v>3</v>
      </c>
      <c r="F1192">
        <v>13</v>
      </c>
      <c r="G1192">
        <v>79</v>
      </c>
      <c r="H1192">
        <v>0.52296000000000009</v>
      </c>
      <c r="I1192">
        <v>2103.8608604831434</v>
      </c>
      <c r="J1192">
        <v>6.6197468354430395E-3</v>
      </c>
      <c r="W1192">
        <v>2103.8608604831434</v>
      </c>
      <c r="X1192">
        <v>6.6197468354430395E-3</v>
      </c>
    </row>
    <row r="1193" spans="3:24">
      <c r="C1193">
        <v>2015</v>
      </c>
      <c r="D1193">
        <v>502</v>
      </c>
      <c r="E1193">
        <v>3</v>
      </c>
      <c r="F1193">
        <v>14</v>
      </c>
      <c r="G1193">
        <v>79</v>
      </c>
      <c r="H1193">
        <v>0.53729499999999997</v>
      </c>
      <c r="I1193">
        <v>1974.0277295263559</v>
      </c>
      <c r="J1193">
        <v>6.8012025316455688E-3</v>
      </c>
      <c r="W1193">
        <v>1974.0277295263559</v>
      </c>
      <c r="X1193">
        <v>6.8012025316455688E-3</v>
      </c>
    </row>
    <row r="1194" spans="3:24">
      <c r="C1194">
        <v>2015</v>
      </c>
      <c r="D1194">
        <v>502</v>
      </c>
      <c r="E1194">
        <v>4</v>
      </c>
      <c r="F1194">
        <v>1</v>
      </c>
      <c r="G1194">
        <v>79</v>
      </c>
      <c r="H1194">
        <v>0.42000999999999999</v>
      </c>
      <c r="I1194">
        <v>1800.2270485464253</v>
      </c>
      <c r="J1194">
        <v>5.3165822784810128E-3</v>
      </c>
      <c r="W1194">
        <v>1800.2270485464253</v>
      </c>
      <c r="X1194">
        <v>5.3165822784810128E-3</v>
      </c>
    </row>
    <row r="1195" spans="3:24">
      <c r="C1195">
        <v>2015</v>
      </c>
      <c r="D1195">
        <v>502</v>
      </c>
      <c r="E1195">
        <v>4</v>
      </c>
      <c r="F1195">
        <v>2</v>
      </c>
      <c r="G1195">
        <v>79</v>
      </c>
      <c r="H1195">
        <v>0.47284999999999999</v>
      </c>
      <c r="I1195">
        <v>2812.7245245851786</v>
      </c>
      <c r="J1195">
        <v>5.9854430379746833E-3</v>
      </c>
      <c r="W1195">
        <v>2812.7245245851786</v>
      </c>
      <c r="X1195">
        <v>5.9854430379746833E-3</v>
      </c>
    </row>
    <row r="1196" spans="3:24">
      <c r="C1196">
        <v>2015</v>
      </c>
      <c r="D1196">
        <v>502</v>
      </c>
      <c r="E1196">
        <v>4</v>
      </c>
      <c r="F1196">
        <v>3</v>
      </c>
      <c r="G1196">
        <v>79</v>
      </c>
      <c r="H1196">
        <v>0.51080000000000003</v>
      </c>
      <c r="I1196">
        <v>1471.9286509062426</v>
      </c>
      <c r="J1196">
        <v>6.465822784810127E-3</v>
      </c>
      <c r="W1196">
        <v>1471.9286509062426</v>
      </c>
      <c r="X1196">
        <v>6.465822784810127E-3</v>
      </c>
    </row>
    <row r="1197" spans="3:24">
      <c r="C1197">
        <v>2015</v>
      </c>
      <c r="D1197">
        <v>502</v>
      </c>
      <c r="E1197">
        <v>4</v>
      </c>
      <c r="F1197">
        <v>4</v>
      </c>
      <c r="G1197">
        <v>79</v>
      </c>
      <c r="H1197">
        <v>0.518625</v>
      </c>
      <c r="I1197">
        <v>2664.0003791553922</v>
      </c>
      <c r="J1197">
        <v>6.5648734177215194E-3</v>
      </c>
      <c r="W1197">
        <v>2664.0003791553922</v>
      </c>
      <c r="X1197">
        <v>6.5648734177215194E-3</v>
      </c>
    </row>
    <row r="1198" spans="3:24">
      <c r="C1198">
        <v>2015</v>
      </c>
      <c r="D1198">
        <v>502</v>
      </c>
      <c r="E1198">
        <v>4</v>
      </c>
      <c r="F1198">
        <v>5</v>
      </c>
      <c r="G1198">
        <v>79</v>
      </c>
      <c r="H1198">
        <v>0.57868999999999993</v>
      </c>
      <c r="I1198">
        <v>1921.9214712214336</v>
      </c>
      <c r="J1198">
        <v>7.3251898734177203E-3</v>
      </c>
      <c r="W1198">
        <v>1921.9214712214336</v>
      </c>
      <c r="X1198">
        <v>7.3251898734177203E-3</v>
      </c>
    </row>
    <row r="1199" spans="3:24">
      <c r="C1199">
        <v>2015</v>
      </c>
      <c r="D1199">
        <v>502</v>
      </c>
      <c r="E1199">
        <v>4</v>
      </c>
      <c r="F1199">
        <v>6</v>
      </c>
      <c r="G1199">
        <v>79</v>
      </c>
      <c r="H1199">
        <v>0.56318999999999997</v>
      </c>
      <c r="I1199">
        <v>3162.5861230107648</v>
      </c>
      <c r="J1199">
        <v>7.1289873417721512E-3</v>
      </c>
      <c r="W1199">
        <v>3162.5861230107648</v>
      </c>
      <c r="X1199">
        <v>7.1289873417721512E-3</v>
      </c>
    </row>
    <row r="1200" spans="3:24">
      <c r="C1200">
        <v>2015</v>
      </c>
      <c r="D1200">
        <v>502</v>
      </c>
      <c r="E1200">
        <v>4</v>
      </c>
      <c r="F1200">
        <v>7</v>
      </c>
      <c r="G1200">
        <v>79</v>
      </c>
      <c r="H1200">
        <v>0.54552500000000004</v>
      </c>
      <c r="I1200">
        <v>3329.8449905383677</v>
      </c>
      <c r="J1200">
        <v>6.9053797468354439E-3</v>
      </c>
      <c r="W1200">
        <v>3329.8449905383677</v>
      </c>
      <c r="X1200">
        <v>6.9053797468354439E-3</v>
      </c>
    </row>
    <row r="1201" spans="3:24">
      <c r="C1201">
        <v>2015</v>
      </c>
      <c r="D1201">
        <v>502</v>
      </c>
      <c r="E1201">
        <v>4</v>
      </c>
      <c r="F1201">
        <v>8</v>
      </c>
      <c r="G1201">
        <v>79</v>
      </c>
      <c r="H1201">
        <v>0.43269999999999997</v>
      </c>
      <c r="I1201">
        <v>2732.7146625838423</v>
      </c>
      <c r="J1201">
        <v>5.477215189873417E-3</v>
      </c>
      <c r="W1201">
        <v>2732.7146625838423</v>
      </c>
      <c r="X1201">
        <v>5.477215189873417E-3</v>
      </c>
    </row>
    <row r="1202" spans="3:24">
      <c r="C1202">
        <v>2015</v>
      </c>
      <c r="D1202">
        <v>502</v>
      </c>
      <c r="E1202">
        <v>4</v>
      </c>
      <c r="F1202">
        <v>9</v>
      </c>
      <c r="G1202">
        <v>79</v>
      </c>
      <c r="H1202">
        <v>0.55522000000000005</v>
      </c>
      <c r="I1202">
        <v>3008.5541406940538</v>
      </c>
      <c r="J1202">
        <v>7.0281012658227858E-3</v>
      </c>
      <c r="W1202">
        <v>3008.5541406940538</v>
      </c>
      <c r="X1202">
        <v>7.0281012658227858E-3</v>
      </c>
    </row>
    <row r="1203" spans="3:24">
      <c r="C1203">
        <v>2015</v>
      </c>
      <c r="D1203">
        <v>502</v>
      </c>
      <c r="E1203">
        <v>4</v>
      </c>
      <c r="F1203">
        <v>10</v>
      </c>
      <c r="G1203">
        <v>79</v>
      </c>
      <c r="H1203">
        <v>0.56047999999999998</v>
      </c>
      <c r="I1203">
        <v>3332.4266131297941</v>
      </c>
      <c r="J1203">
        <v>7.0946835443037974E-3</v>
      </c>
      <c r="W1203">
        <v>3332.4266131297941</v>
      </c>
      <c r="X1203">
        <v>7.0946835443037974E-3</v>
      </c>
    </row>
    <row r="1204" spans="3:24">
      <c r="C1204">
        <v>2015</v>
      </c>
      <c r="D1204">
        <v>502</v>
      </c>
      <c r="E1204">
        <v>4</v>
      </c>
      <c r="F1204">
        <v>11</v>
      </c>
      <c r="G1204">
        <v>79</v>
      </c>
      <c r="H1204">
        <v>0.57047500000000007</v>
      </c>
      <c r="I1204">
        <v>3672.3555506505045</v>
      </c>
      <c r="J1204">
        <v>7.2212025316455708E-3</v>
      </c>
      <c r="W1204">
        <v>3672.3555506505045</v>
      </c>
      <c r="X1204">
        <v>7.2212025316455708E-3</v>
      </c>
    </row>
    <row r="1205" spans="3:24">
      <c r="C1205">
        <v>2015</v>
      </c>
      <c r="D1205">
        <v>502</v>
      </c>
      <c r="E1205">
        <v>4</v>
      </c>
      <c r="F1205">
        <v>12</v>
      </c>
      <c r="G1205">
        <v>79</v>
      </c>
      <c r="H1205">
        <v>0.55606</v>
      </c>
      <c r="I1205">
        <v>3491.0953474696239</v>
      </c>
      <c r="J1205">
        <v>7.0387341772151901E-3</v>
      </c>
      <c r="W1205">
        <v>3491.0953474696239</v>
      </c>
      <c r="X1205">
        <v>7.0387341772151901E-3</v>
      </c>
    </row>
    <row r="1206" spans="3:24">
      <c r="C1206">
        <v>2015</v>
      </c>
      <c r="D1206">
        <v>502</v>
      </c>
      <c r="E1206">
        <v>4</v>
      </c>
      <c r="F1206">
        <v>13</v>
      </c>
      <c r="G1206">
        <v>79</v>
      </c>
      <c r="H1206">
        <v>0.55190000000000006</v>
      </c>
      <c r="I1206">
        <v>2920.4876900663326</v>
      </c>
      <c r="J1206">
        <v>6.9860759493670897E-3</v>
      </c>
      <c r="W1206">
        <v>2920.4876900663326</v>
      </c>
      <c r="X1206">
        <v>6.9860759493670897E-3</v>
      </c>
    </row>
    <row r="1207" spans="3:24">
      <c r="C1207">
        <v>2015</v>
      </c>
      <c r="D1207">
        <v>502</v>
      </c>
      <c r="E1207">
        <v>4</v>
      </c>
      <c r="F1207">
        <v>14</v>
      </c>
      <c r="G1207">
        <v>79</v>
      </c>
      <c r="H1207">
        <v>0.53678499999999996</v>
      </c>
      <c r="I1207">
        <v>3763.3085957790458</v>
      </c>
      <c r="J1207">
        <v>6.7947468354430376E-3</v>
      </c>
      <c r="W1207">
        <v>3763.3085957790458</v>
      </c>
      <c r="X1207">
        <v>6.7947468354430376E-3</v>
      </c>
    </row>
    <row r="1208" spans="3:24">
      <c r="C1208">
        <v>2015</v>
      </c>
      <c r="D1208">
        <v>502</v>
      </c>
      <c r="E1208">
        <v>1</v>
      </c>
      <c r="F1208">
        <v>1</v>
      </c>
      <c r="G1208">
        <v>84</v>
      </c>
      <c r="H1208">
        <v>0.246395</v>
      </c>
      <c r="I1208">
        <v>1430.135694894336</v>
      </c>
      <c r="J1208">
        <v>2.9332738095238097E-3</v>
      </c>
      <c r="W1208">
        <v>1430.135694894336</v>
      </c>
      <c r="X1208">
        <v>2.9332738095238097E-3</v>
      </c>
    </row>
    <row r="1209" spans="3:24">
      <c r="C1209">
        <v>2015</v>
      </c>
      <c r="D1209">
        <v>502</v>
      </c>
      <c r="E1209">
        <v>1</v>
      </c>
      <c r="F1209">
        <v>2</v>
      </c>
      <c r="G1209">
        <v>84</v>
      </c>
      <c r="H1209">
        <v>0.22881499999999999</v>
      </c>
      <c r="I1209">
        <v>830.6528561483259</v>
      </c>
      <c r="J1209">
        <v>2.7239880952380953E-3</v>
      </c>
      <c r="W1209">
        <v>830.6528561483259</v>
      </c>
      <c r="X1209">
        <v>2.7239880952380953E-3</v>
      </c>
    </row>
    <row r="1210" spans="3:24">
      <c r="C1210">
        <v>2015</v>
      </c>
      <c r="D1210">
        <v>502</v>
      </c>
      <c r="E1210">
        <v>1</v>
      </c>
      <c r="F1210">
        <v>3</v>
      </c>
      <c r="G1210">
        <v>84</v>
      </c>
      <c r="H1210">
        <v>0.229355</v>
      </c>
      <c r="I1210">
        <v>2716.4084051546297</v>
      </c>
      <c r="J1210">
        <v>2.7304166666666666E-3</v>
      </c>
      <c r="W1210">
        <v>2716.4084051546297</v>
      </c>
      <c r="X1210">
        <v>2.7304166666666666E-3</v>
      </c>
    </row>
    <row r="1211" spans="3:24">
      <c r="C1211">
        <v>2015</v>
      </c>
      <c r="D1211">
        <v>502</v>
      </c>
      <c r="E1211">
        <v>1</v>
      </c>
      <c r="F1211">
        <v>4</v>
      </c>
      <c r="G1211">
        <v>84</v>
      </c>
      <c r="H1211">
        <v>0.23681999999999997</v>
      </c>
      <c r="I1211">
        <v>1802.7803871289227</v>
      </c>
      <c r="J1211">
        <v>2.8192857142857138E-3</v>
      </c>
      <c r="W1211">
        <v>1802.7803871289227</v>
      </c>
      <c r="X1211">
        <v>2.8192857142857138E-3</v>
      </c>
    </row>
    <row r="1212" spans="3:24">
      <c r="C1212">
        <v>2015</v>
      </c>
      <c r="D1212">
        <v>502</v>
      </c>
      <c r="E1212">
        <v>1</v>
      </c>
      <c r="F1212">
        <v>5</v>
      </c>
      <c r="G1212">
        <v>84</v>
      </c>
      <c r="H1212">
        <v>0.25836999999999999</v>
      </c>
      <c r="I1212">
        <v>3418.7774117326521</v>
      </c>
      <c r="J1212">
        <v>3.0758333333333332E-3</v>
      </c>
      <c r="W1212">
        <v>3418.7774117326521</v>
      </c>
      <c r="X1212">
        <v>3.0758333333333332E-3</v>
      </c>
    </row>
    <row r="1213" spans="3:24">
      <c r="C1213">
        <v>2015</v>
      </c>
      <c r="D1213">
        <v>502</v>
      </c>
      <c r="E1213">
        <v>1</v>
      </c>
      <c r="F1213">
        <v>6</v>
      </c>
      <c r="G1213">
        <v>84</v>
      </c>
      <c r="H1213">
        <v>0.23228500000000002</v>
      </c>
      <c r="I1213">
        <v>3360.5052927269235</v>
      </c>
      <c r="J1213">
        <v>2.7652976190476195E-3</v>
      </c>
      <c r="W1213">
        <v>3360.5052927269235</v>
      </c>
      <c r="X1213">
        <v>2.7652976190476195E-3</v>
      </c>
    </row>
    <row r="1214" spans="3:24">
      <c r="C1214">
        <v>2015</v>
      </c>
      <c r="D1214">
        <v>502</v>
      </c>
      <c r="E1214">
        <v>1</v>
      </c>
      <c r="F1214">
        <v>7</v>
      </c>
      <c r="G1214">
        <v>84</v>
      </c>
      <c r="H1214">
        <v>0.25498999999999999</v>
      </c>
      <c r="I1214">
        <v>2641.1052205630799</v>
      </c>
      <c r="J1214">
        <v>3.0355952380952378E-3</v>
      </c>
      <c r="W1214">
        <v>2641.1052205630799</v>
      </c>
      <c r="X1214">
        <v>3.0355952380952378E-3</v>
      </c>
    </row>
    <row r="1215" spans="3:24">
      <c r="C1215">
        <v>2015</v>
      </c>
      <c r="D1215">
        <v>502</v>
      </c>
      <c r="E1215">
        <v>1</v>
      </c>
      <c r="F1215">
        <v>8</v>
      </c>
      <c r="G1215">
        <v>84</v>
      </c>
      <c r="H1215">
        <v>0.23053499999999999</v>
      </c>
      <c r="I1215">
        <v>2441.5445752333767</v>
      </c>
      <c r="J1215">
        <v>2.7444642857142854E-3</v>
      </c>
      <c r="W1215">
        <v>2441.5445752333767</v>
      </c>
      <c r="X1215">
        <v>2.7444642857142854E-3</v>
      </c>
    </row>
    <row r="1216" spans="3:24">
      <c r="C1216">
        <v>2015</v>
      </c>
      <c r="D1216">
        <v>502</v>
      </c>
      <c r="E1216">
        <v>1</v>
      </c>
      <c r="F1216">
        <v>9</v>
      </c>
      <c r="G1216">
        <v>84</v>
      </c>
      <c r="H1216">
        <v>0.24840000000000001</v>
      </c>
      <c r="I1216">
        <v>3335.8592712460395</v>
      </c>
      <c r="J1216">
        <v>2.9571428571428574E-3</v>
      </c>
      <c r="W1216">
        <v>3335.8592712460395</v>
      </c>
      <c r="X1216">
        <v>2.9571428571428574E-3</v>
      </c>
    </row>
    <row r="1217" spans="3:24">
      <c r="C1217">
        <v>2015</v>
      </c>
      <c r="D1217">
        <v>502</v>
      </c>
      <c r="E1217">
        <v>1</v>
      </c>
      <c r="F1217">
        <v>10</v>
      </c>
      <c r="G1217">
        <v>84</v>
      </c>
      <c r="H1217">
        <v>0.25824999999999998</v>
      </c>
      <c r="I1217">
        <v>3208.3209713423871</v>
      </c>
      <c r="J1217">
        <v>3.0744047619047617E-3</v>
      </c>
      <c r="W1217">
        <v>3208.3209713423871</v>
      </c>
      <c r="X1217">
        <v>3.0744047619047617E-3</v>
      </c>
    </row>
    <row r="1218" spans="3:24">
      <c r="C1218">
        <v>2015</v>
      </c>
      <c r="D1218">
        <v>502</v>
      </c>
      <c r="E1218">
        <v>1</v>
      </c>
      <c r="F1218">
        <v>11</v>
      </c>
      <c r="G1218">
        <v>84</v>
      </c>
      <c r="H1218">
        <v>0.246035</v>
      </c>
      <c r="I1218">
        <v>2894.2751921095514</v>
      </c>
      <c r="J1218">
        <v>2.9289880952380952E-3</v>
      </c>
      <c r="W1218">
        <v>2894.2751921095514</v>
      </c>
      <c r="X1218">
        <v>2.9289880952380952E-3</v>
      </c>
    </row>
    <row r="1219" spans="3:24">
      <c r="C1219">
        <v>2015</v>
      </c>
      <c r="D1219">
        <v>502</v>
      </c>
      <c r="E1219">
        <v>1</v>
      </c>
      <c r="F1219">
        <v>12</v>
      </c>
      <c r="G1219">
        <v>84</v>
      </c>
      <c r="H1219">
        <v>0.25069000000000002</v>
      </c>
      <c r="I1219">
        <v>2893.8314936914717</v>
      </c>
      <c r="J1219">
        <v>2.9844047619047623E-3</v>
      </c>
      <c r="W1219">
        <v>2893.8314936914717</v>
      </c>
      <c r="X1219">
        <v>2.9844047619047623E-3</v>
      </c>
    </row>
    <row r="1220" spans="3:24">
      <c r="C1220">
        <v>2015</v>
      </c>
      <c r="D1220">
        <v>502</v>
      </c>
      <c r="E1220">
        <v>1</v>
      </c>
      <c r="F1220">
        <v>13</v>
      </c>
      <c r="G1220">
        <v>84</v>
      </c>
      <c r="H1220">
        <v>0.24467499999999998</v>
      </c>
      <c r="I1220">
        <v>2309.6462385625941</v>
      </c>
      <c r="J1220">
        <v>2.9127976190476187E-3</v>
      </c>
      <c r="W1220">
        <v>2309.6462385625941</v>
      </c>
      <c r="X1220">
        <v>2.9127976190476187E-3</v>
      </c>
    </row>
    <row r="1221" spans="3:24">
      <c r="C1221">
        <v>2015</v>
      </c>
      <c r="D1221">
        <v>502</v>
      </c>
      <c r="E1221">
        <v>1</v>
      </c>
      <c r="F1221">
        <v>14</v>
      </c>
      <c r="G1221">
        <v>84</v>
      </c>
      <c r="H1221">
        <v>0.24041499999999999</v>
      </c>
      <c r="I1221">
        <v>3207.5308204404109</v>
      </c>
      <c r="J1221">
        <v>2.8620833333333332E-3</v>
      </c>
      <c r="W1221">
        <v>3207.5308204404109</v>
      </c>
      <c r="X1221">
        <v>2.8620833333333332E-3</v>
      </c>
    </row>
    <row r="1222" spans="3:24">
      <c r="C1222">
        <v>2015</v>
      </c>
      <c r="D1222">
        <v>502</v>
      </c>
      <c r="E1222">
        <v>2</v>
      </c>
      <c r="F1222">
        <v>1</v>
      </c>
      <c r="G1222">
        <v>84</v>
      </c>
      <c r="H1222">
        <v>0.31083499999999997</v>
      </c>
      <c r="I1222">
        <v>1537.8272025928115</v>
      </c>
      <c r="J1222">
        <v>3.7004166666666665E-3</v>
      </c>
      <c r="W1222">
        <v>1537.8272025928115</v>
      </c>
      <c r="X1222">
        <v>3.7004166666666665E-3</v>
      </c>
    </row>
    <row r="1223" spans="3:24">
      <c r="C1223">
        <v>2015</v>
      </c>
      <c r="D1223">
        <v>502</v>
      </c>
      <c r="E1223">
        <v>2</v>
      </c>
      <c r="F1223">
        <v>2</v>
      </c>
      <c r="G1223">
        <v>84</v>
      </c>
      <c r="H1223">
        <v>0.30420000000000003</v>
      </c>
      <c r="I1223">
        <v>1659.4337972063263</v>
      </c>
      <c r="J1223">
        <v>3.6214285714285719E-3</v>
      </c>
      <c r="W1223">
        <v>1659.4337972063263</v>
      </c>
      <c r="X1223">
        <v>3.6214285714285719E-3</v>
      </c>
    </row>
    <row r="1224" spans="3:24">
      <c r="C1224">
        <v>2015</v>
      </c>
      <c r="D1224">
        <v>502</v>
      </c>
      <c r="E1224">
        <v>2</v>
      </c>
      <c r="F1224">
        <v>3</v>
      </c>
      <c r="G1224">
        <v>84</v>
      </c>
      <c r="H1224">
        <v>0.27742500000000003</v>
      </c>
      <c r="I1224">
        <v>2496.3167588697329</v>
      </c>
      <c r="J1224">
        <v>3.3026785714285719E-3</v>
      </c>
      <c r="W1224">
        <v>2496.3167588697329</v>
      </c>
      <c r="X1224">
        <v>3.3026785714285719E-3</v>
      </c>
    </row>
    <row r="1225" spans="3:24">
      <c r="C1225">
        <v>2015</v>
      </c>
      <c r="D1225">
        <v>502</v>
      </c>
      <c r="E1225">
        <v>2</v>
      </c>
      <c r="F1225">
        <v>4</v>
      </c>
      <c r="G1225">
        <v>84</v>
      </c>
      <c r="H1225">
        <v>0.26767000000000002</v>
      </c>
      <c r="I1225">
        <v>2330.5134267314702</v>
      </c>
      <c r="J1225">
        <v>3.1865476190476192E-3</v>
      </c>
      <c r="W1225">
        <v>2330.5134267314702</v>
      </c>
      <c r="X1225">
        <v>3.1865476190476192E-3</v>
      </c>
    </row>
    <row r="1226" spans="3:24">
      <c r="C1226">
        <v>2015</v>
      </c>
      <c r="D1226">
        <v>502</v>
      </c>
      <c r="E1226">
        <v>2</v>
      </c>
      <c r="F1226">
        <v>5</v>
      </c>
      <c r="G1226">
        <v>84</v>
      </c>
      <c r="H1226">
        <v>0.28245500000000001</v>
      </c>
      <c r="I1226">
        <v>2607.0757288378613</v>
      </c>
      <c r="J1226">
        <v>3.3625595238095237E-3</v>
      </c>
      <c r="W1226">
        <v>2607.0757288378613</v>
      </c>
      <c r="X1226">
        <v>3.3625595238095237E-3</v>
      </c>
    </row>
    <row r="1227" spans="3:24">
      <c r="C1227">
        <v>2015</v>
      </c>
      <c r="D1227">
        <v>502</v>
      </c>
      <c r="E1227">
        <v>2</v>
      </c>
      <c r="F1227">
        <v>6</v>
      </c>
      <c r="G1227">
        <v>84</v>
      </c>
      <c r="H1227">
        <v>0.32576499999999997</v>
      </c>
      <c r="I1227">
        <v>2501.1275899773227</v>
      </c>
      <c r="J1227">
        <v>3.8781547619047615E-3</v>
      </c>
      <c r="W1227">
        <v>2501.1275899773227</v>
      </c>
      <c r="X1227">
        <v>3.8781547619047615E-3</v>
      </c>
    </row>
    <row r="1228" spans="3:24">
      <c r="C1228">
        <v>2015</v>
      </c>
      <c r="D1228">
        <v>502</v>
      </c>
      <c r="E1228">
        <v>2</v>
      </c>
      <c r="F1228">
        <v>7</v>
      </c>
      <c r="G1228">
        <v>84</v>
      </c>
      <c r="H1228">
        <v>0.27266999999999997</v>
      </c>
      <c r="I1228">
        <v>2251.5836304680984</v>
      </c>
      <c r="J1228">
        <v>3.246071428571428E-3</v>
      </c>
      <c r="W1228">
        <v>2251.5836304680984</v>
      </c>
      <c r="X1228">
        <v>3.246071428571428E-3</v>
      </c>
    </row>
    <row r="1229" spans="3:24">
      <c r="C1229">
        <v>2015</v>
      </c>
      <c r="D1229">
        <v>502</v>
      </c>
      <c r="E1229">
        <v>2</v>
      </c>
      <c r="F1229">
        <v>8</v>
      </c>
      <c r="G1229">
        <v>84</v>
      </c>
      <c r="H1229">
        <v>0.30803000000000003</v>
      </c>
      <c r="I1229">
        <v>940.8161326344532</v>
      </c>
      <c r="J1229">
        <v>3.6670238095238097E-3</v>
      </c>
      <c r="W1229">
        <v>940.8161326344532</v>
      </c>
      <c r="X1229">
        <v>3.6670238095238097E-3</v>
      </c>
    </row>
    <row r="1230" spans="3:24">
      <c r="C1230">
        <v>2015</v>
      </c>
      <c r="D1230">
        <v>502</v>
      </c>
      <c r="E1230">
        <v>2</v>
      </c>
      <c r="F1230">
        <v>9</v>
      </c>
      <c r="G1230">
        <v>84</v>
      </c>
      <c r="H1230">
        <v>0.296315</v>
      </c>
      <c r="I1230">
        <v>2885.6030009615824</v>
      </c>
      <c r="J1230">
        <v>3.527559523809524E-3</v>
      </c>
      <c r="W1230">
        <v>2885.6030009615824</v>
      </c>
      <c r="X1230">
        <v>3.527559523809524E-3</v>
      </c>
    </row>
    <row r="1231" spans="3:24">
      <c r="C1231">
        <v>2015</v>
      </c>
      <c r="D1231">
        <v>502</v>
      </c>
      <c r="E1231">
        <v>2</v>
      </c>
      <c r="F1231">
        <v>10</v>
      </c>
      <c r="G1231">
        <v>84</v>
      </c>
      <c r="H1231">
        <v>0.30821500000000002</v>
      </c>
      <c r="I1231">
        <v>2966.1374587364735</v>
      </c>
      <c r="J1231">
        <v>3.6692261904761906E-3</v>
      </c>
      <c r="W1231">
        <v>2966.1374587364735</v>
      </c>
      <c r="X1231">
        <v>3.6692261904761906E-3</v>
      </c>
    </row>
    <row r="1232" spans="3:24">
      <c r="C1232">
        <v>2015</v>
      </c>
      <c r="D1232">
        <v>502</v>
      </c>
      <c r="E1232">
        <v>2</v>
      </c>
      <c r="F1232">
        <v>11</v>
      </c>
      <c r="G1232">
        <v>84</v>
      </c>
      <c r="H1232">
        <v>0.30578</v>
      </c>
      <c r="I1232">
        <v>3107.5156391564292</v>
      </c>
      <c r="J1232">
        <v>3.6402380952380953E-3</v>
      </c>
      <c r="W1232">
        <v>3107.5156391564292</v>
      </c>
      <c r="X1232">
        <v>3.6402380952380953E-3</v>
      </c>
    </row>
    <row r="1233" spans="3:24">
      <c r="C1233">
        <v>2015</v>
      </c>
      <c r="D1233">
        <v>502</v>
      </c>
      <c r="E1233">
        <v>2</v>
      </c>
      <c r="F1233">
        <v>12</v>
      </c>
      <c r="G1233">
        <v>84</v>
      </c>
      <c r="H1233">
        <v>0.29364000000000001</v>
      </c>
      <c r="I1233">
        <v>2601.7695618990806</v>
      </c>
      <c r="J1233">
        <v>3.495714285714286E-3</v>
      </c>
      <c r="W1233">
        <v>2601.7695618990806</v>
      </c>
      <c r="X1233">
        <v>3.495714285714286E-3</v>
      </c>
    </row>
    <row r="1234" spans="3:24">
      <c r="C1234">
        <v>2015</v>
      </c>
      <c r="D1234">
        <v>502</v>
      </c>
      <c r="E1234">
        <v>2</v>
      </c>
      <c r="F1234">
        <v>13</v>
      </c>
      <c r="G1234">
        <v>84</v>
      </c>
      <c r="H1234">
        <v>0.28104499999999999</v>
      </c>
      <c r="I1234">
        <v>2202.3111896506921</v>
      </c>
      <c r="J1234">
        <v>3.3457738095238093E-3</v>
      </c>
      <c r="W1234">
        <v>2202.3111896506921</v>
      </c>
      <c r="X1234">
        <v>3.3457738095238093E-3</v>
      </c>
    </row>
    <row r="1235" spans="3:24">
      <c r="C1235">
        <v>2015</v>
      </c>
      <c r="D1235">
        <v>502</v>
      </c>
      <c r="E1235">
        <v>2</v>
      </c>
      <c r="F1235">
        <v>14</v>
      </c>
      <c r="G1235">
        <v>84</v>
      </c>
      <c r="H1235">
        <v>0.29037999999999997</v>
      </c>
      <c r="I1235">
        <v>2608.8875081254005</v>
      </c>
      <c r="J1235">
        <v>3.4569047619047617E-3</v>
      </c>
      <c r="W1235">
        <v>2608.8875081254005</v>
      </c>
      <c r="X1235">
        <v>3.4569047619047617E-3</v>
      </c>
    </row>
    <row r="1236" spans="3:24">
      <c r="C1236">
        <v>2015</v>
      </c>
      <c r="D1236">
        <v>502</v>
      </c>
      <c r="E1236">
        <v>3</v>
      </c>
      <c r="F1236">
        <v>1</v>
      </c>
      <c r="G1236">
        <v>84</v>
      </c>
      <c r="H1236">
        <v>0.35537000000000002</v>
      </c>
      <c r="I1236">
        <v>982.40914534637216</v>
      </c>
      <c r="J1236">
        <v>4.2305952380952382E-3</v>
      </c>
      <c r="W1236">
        <v>982.40914534637216</v>
      </c>
      <c r="X1236">
        <v>4.2305952380952382E-3</v>
      </c>
    </row>
    <row r="1237" spans="3:24">
      <c r="C1237">
        <v>2015</v>
      </c>
      <c r="D1237">
        <v>502</v>
      </c>
      <c r="E1237">
        <v>3</v>
      </c>
      <c r="F1237">
        <v>2</v>
      </c>
      <c r="G1237">
        <v>84</v>
      </c>
      <c r="H1237">
        <v>0.33781</v>
      </c>
      <c r="I1237">
        <v>2361.9653992989424</v>
      </c>
      <c r="J1237">
        <v>4.021547619047619E-3</v>
      </c>
      <c r="W1237">
        <v>2361.9653992989424</v>
      </c>
      <c r="X1237">
        <v>4.021547619047619E-3</v>
      </c>
    </row>
    <row r="1238" spans="3:24">
      <c r="C1238">
        <v>2015</v>
      </c>
      <c r="D1238">
        <v>502</v>
      </c>
      <c r="E1238">
        <v>3</v>
      </c>
      <c r="F1238">
        <v>3</v>
      </c>
      <c r="G1238">
        <v>84</v>
      </c>
      <c r="H1238">
        <v>0.31255500000000003</v>
      </c>
      <c r="I1238">
        <v>2502.5121670554486</v>
      </c>
      <c r="J1238">
        <v>3.7208928571428575E-3</v>
      </c>
      <c r="W1238">
        <v>2502.5121670554486</v>
      </c>
      <c r="X1238">
        <v>3.7208928571428575E-3</v>
      </c>
    </row>
    <row r="1239" spans="3:24">
      <c r="C1239">
        <v>2015</v>
      </c>
      <c r="D1239">
        <v>502</v>
      </c>
      <c r="E1239">
        <v>3</v>
      </c>
      <c r="F1239">
        <v>4</v>
      </c>
      <c r="G1239">
        <v>84</v>
      </c>
      <c r="H1239">
        <v>0.30485000000000001</v>
      </c>
      <c r="I1239">
        <v>2011.3618413564768</v>
      </c>
      <c r="J1239">
        <v>3.6291666666666668E-3</v>
      </c>
      <c r="W1239">
        <v>2011.3618413564768</v>
      </c>
      <c r="X1239">
        <v>3.6291666666666668E-3</v>
      </c>
    </row>
    <row r="1240" spans="3:24">
      <c r="C1240">
        <v>2015</v>
      </c>
      <c r="D1240">
        <v>502</v>
      </c>
      <c r="E1240">
        <v>3</v>
      </c>
      <c r="F1240">
        <v>5</v>
      </c>
      <c r="G1240">
        <v>84</v>
      </c>
      <c r="H1240">
        <v>0.30567</v>
      </c>
      <c r="I1240">
        <v>2571.0981322807606</v>
      </c>
      <c r="J1240">
        <v>3.6389285714285716E-3</v>
      </c>
      <c r="W1240">
        <v>2571.0981322807606</v>
      </c>
      <c r="X1240">
        <v>3.6389285714285716E-3</v>
      </c>
    </row>
    <row r="1241" spans="3:24">
      <c r="C1241">
        <v>2015</v>
      </c>
      <c r="D1241">
        <v>502</v>
      </c>
      <c r="E1241">
        <v>3</v>
      </c>
      <c r="F1241">
        <v>6</v>
      </c>
      <c r="G1241">
        <v>84</v>
      </c>
      <c r="H1241">
        <v>0.30748500000000001</v>
      </c>
      <c r="I1241">
        <v>2598.3929344510307</v>
      </c>
      <c r="J1241">
        <v>3.6605357142857143E-3</v>
      </c>
      <c r="W1241">
        <v>2598.3929344510307</v>
      </c>
      <c r="X1241">
        <v>3.6605357142857143E-3</v>
      </c>
    </row>
    <row r="1242" spans="3:24">
      <c r="C1242">
        <v>2015</v>
      </c>
      <c r="D1242">
        <v>502</v>
      </c>
      <c r="E1242">
        <v>3</v>
      </c>
      <c r="F1242">
        <v>7</v>
      </c>
      <c r="G1242">
        <v>84</v>
      </c>
      <c r="H1242">
        <v>0.36482000000000003</v>
      </c>
      <c r="I1242">
        <v>2554.801545992003</v>
      </c>
      <c r="J1242">
        <v>4.3430952380952388E-3</v>
      </c>
      <c r="W1242">
        <v>2554.801545992003</v>
      </c>
      <c r="X1242">
        <v>4.3430952380952388E-3</v>
      </c>
    </row>
    <row r="1243" spans="3:24">
      <c r="C1243">
        <v>2015</v>
      </c>
      <c r="D1243">
        <v>502</v>
      </c>
      <c r="E1243">
        <v>3</v>
      </c>
      <c r="F1243">
        <v>8</v>
      </c>
      <c r="G1243">
        <v>84</v>
      </c>
      <c r="H1243">
        <v>0.29592499999999999</v>
      </c>
      <c r="I1243">
        <v>2048.0055152860045</v>
      </c>
      <c r="J1243">
        <v>3.5229166666666664E-3</v>
      </c>
      <c r="W1243">
        <v>2048.0055152860045</v>
      </c>
      <c r="X1243">
        <v>3.5229166666666664E-3</v>
      </c>
    </row>
    <row r="1244" spans="3:24">
      <c r="C1244">
        <v>2015</v>
      </c>
      <c r="D1244">
        <v>502</v>
      </c>
      <c r="E1244">
        <v>3</v>
      </c>
      <c r="F1244">
        <v>9</v>
      </c>
      <c r="G1244">
        <v>84</v>
      </c>
      <c r="H1244">
        <v>0.33346500000000001</v>
      </c>
      <c r="I1244">
        <v>3981.3657653556716</v>
      </c>
      <c r="J1244">
        <v>3.9698214285714285E-3</v>
      </c>
      <c r="W1244">
        <v>3981.3657653556716</v>
      </c>
      <c r="X1244">
        <v>3.9698214285714285E-3</v>
      </c>
    </row>
    <row r="1245" spans="3:24">
      <c r="C1245">
        <v>2015</v>
      </c>
      <c r="D1245">
        <v>502</v>
      </c>
      <c r="E1245">
        <v>3</v>
      </c>
      <c r="F1245">
        <v>10</v>
      </c>
      <c r="G1245">
        <v>84</v>
      </c>
      <c r="H1245">
        <v>0.30706</v>
      </c>
      <c r="I1245">
        <v>2811.9970185978304</v>
      </c>
      <c r="J1245">
        <v>3.6554761904761903E-3</v>
      </c>
      <c r="W1245">
        <v>2811.9970185978304</v>
      </c>
      <c r="X1245">
        <v>3.6554761904761903E-3</v>
      </c>
    </row>
    <row r="1246" spans="3:24">
      <c r="C1246">
        <v>2015</v>
      </c>
      <c r="D1246">
        <v>502</v>
      </c>
      <c r="E1246">
        <v>3</v>
      </c>
      <c r="F1246">
        <v>11</v>
      </c>
      <c r="G1246">
        <v>84</v>
      </c>
      <c r="H1246">
        <v>0.333345</v>
      </c>
      <c r="I1246">
        <v>2818.8278336209751</v>
      </c>
      <c r="J1246">
        <v>3.968392857142857E-3</v>
      </c>
      <c r="W1246">
        <v>2818.8278336209751</v>
      </c>
      <c r="X1246">
        <v>3.968392857142857E-3</v>
      </c>
    </row>
    <row r="1247" spans="3:24">
      <c r="C1247">
        <v>2015</v>
      </c>
      <c r="D1247">
        <v>502</v>
      </c>
      <c r="E1247">
        <v>3</v>
      </c>
      <c r="F1247">
        <v>12</v>
      </c>
      <c r="G1247">
        <v>84</v>
      </c>
      <c r="H1247">
        <v>0.326185</v>
      </c>
      <c r="I1247">
        <v>2972.3690996306414</v>
      </c>
      <c r="J1247">
        <v>3.8831547619047621E-3</v>
      </c>
      <c r="W1247">
        <v>2972.3690996306414</v>
      </c>
      <c r="X1247">
        <v>3.8831547619047621E-3</v>
      </c>
    </row>
    <row r="1248" spans="3:24">
      <c r="C1248">
        <v>2015</v>
      </c>
      <c r="D1248">
        <v>502</v>
      </c>
      <c r="E1248">
        <v>3</v>
      </c>
      <c r="F1248">
        <v>13</v>
      </c>
      <c r="G1248">
        <v>84</v>
      </c>
      <c r="H1248">
        <v>0.34306000000000003</v>
      </c>
      <c r="I1248">
        <v>2103.8608604831434</v>
      </c>
      <c r="J1248">
        <v>4.0840476190476191E-3</v>
      </c>
      <c r="W1248">
        <v>2103.8608604831434</v>
      </c>
      <c r="X1248">
        <v>4.0840476190476191E-3</v>
      </c>
    </row>
    <row r="1249" spans="3:24">
      <c r="C1249">
        <v>2015</v>
      </c>
      <c r="D1249">
        <v>502</v>
      </c>
      <c r="E1249">
        <v>3</v>
      </c>
      <c r="F1249">
        <v>14</v>
      </c>
      <c r="G1249">
        <v>84</v>
      </c>
      <c r="H1249">
        <v>0.33635499999999996</v>
      </c>
      <c r="I1249">
        <v>1974.0277295263559</v>
      </c>
      <c r="J1249">
        <v>4.00422619047619E-3</v>
      </c>
      <c r="W1249">
        <v>1974.0277295263559</v>
      </c>
      <c r="X1249">
        <v>4.00422619047619E-3</v>
      </c>
    </row>
    <row r="1250" spans="3:24">
      <c r="C1250">
        <v>2015</v>
      </c>
      <c r="D1250">
        <v>502</v>
      </c>
      <c r="E1250">
        <v>4</v>
      </c>
      <c r="F1250">
        <v>1</v>
      </c>
      <c r="G1250">
        <v>84</v>
      </c>
      <c r="H1250">
        <v>0.36953000000000003</v>
      </c>
      <c r="I1250">
        <v>1800.2270485464253</v>
      </c>
      <c r="J1250">
        <v>4.3991666666666667E-3</v>
      </c>
      <c r="W1250">
        <v>1800.2270485464253</v>
      </c>
      <c r="X1250">
        <v>4.3991666666666667E-3</v>
      </c>
    </row>
    <row r="1251" spans="3:24">
      <c r="C1251">
        <v>2015</v>
      </c>
      <c r="D1251">
        <v>502</v>
      </c>
      <c r="E1251">
        <v>4</v>
      </c>
      <c r="F1251">
        <v>2</v>
      </c>
      <c r="G1251">
        <v>84</v>
      </c>
      <c r="H1251">
        <v>0.28944999999999999</v>
      </c>
      <c r="I1251">
        <v>2812.7245245851786</v>
      </c>
      <c r="J1251">
        <v>3.4458333333333333E-3</v>
      </c>
      <c r="W1251">
        <v>2812.7245245851786</v>
      </c>
      <c r="X1251">
        <v>3.4458333333333333E-3</v>
      </c>
    </row>
    <row r="1252" spans="3:24">
      <c r="C1252">
        <v>2015</v>
      </c>
      <c r="D1252">
        <v>502</v>
      </c>
      <c r="E1252">
        <v>4</v>
      </c>
      <c r="F1252">
        <v>3</v>
      </c>
      <c r="G1252">
        <v>84</v>
      </c>
      <c r="H1252">
        <v>0.32633499999999999</v>
      </c>
      <c r="I1252">
        <v>1471.9286509062426</v>
      </c>
      <c r="J1252">
        <v>3.8849404761904759E-3</v>
      </c>
      <c r="W1252">
        <v>1471.9286509062426</v>
      </c>
      <c r="X1252">
        <v>3.8849404761904759E-3</v>
      </c>
    </row>
    <row r="1253" spans="3:24">
      <c r="C1253">
        <v>2015</v>
      </c>
      <c r="D1253">
        <v>502</v>
      </c>
      <c r="E1253">
        <v>4</v>
      </c>
      <c r="F1253">
        <v>4</v>
      </c>
      <c r="G1253">
        <v>84</v>
      </c>
      <c r="H1253">
        <v>0.29366500000000001</v>
      </c>
      <c r="I1253">
        <v>2664.0003791553922</v>
      </c>
      <c r="J1253">
        <v>3.496011904761905E-3</v>
      </c>
      <c r="W1253">
        <v>2664.0003791553922</v>
      </c>
      <c r="X1253">
        <v>3.496011904761905E-3</v>
      </c>
    </row>
    <row r="1254" spans="3:24">
      <c r="C1254">
        <v>2015</v>
      </c>
      <c r="D1254">
        <v>502</v>
      </c>
      <c r="E1254">
        <v>4</v>
      </c>
      <c r="F1254">
        <v>5</v>
      </c>
      <c r="G1254">
        <v>84</v>
      </c>
      <c r="H1254">
        <v>0.31118000000000001</v>
      </c>
      <c r="I1254">
        <v>1921.9214712214336</v>
      </c>
      <c r="J1254">
        <v>3.7045238095238095E-3</v>
      </c>
      <c r="W1254">
        <v>1921.9214712214336</v>
      </c>
      <c r="X1254">
        <v>3.7045238095238095E-3</v>
      </c>
    </row>
    <row r="1255" spans="3:24">
      <c r="C1255">
        <v>2015</v>
      </c>
      <c r="D1255">
        <v>502</v>
      </c>
      <c r="E1255">
        <v>4</v>
      </c>
      <c r="F1255">
        <v>6</v>
      </c>
      <c r="G1255">
        <v>84</v>
      </c>
      <c r="H1255">
        <v>0.32025999999999999</v>
      </c>
      <c r="I1255">
        <v>3162.5861230107648</v>
      </c>
      <c r="J1255">
        <v>3.8126190476190473E-3</v>
      </c>
      <c r="W1255">
        <v>3162.5861230107648</v>
      </c>
      <c r="X1255">
        <v>3.8126190476190473E-3</v>
      </c>
    </row>
    <row r="1256" spans="3:24">
      <c r="C1256">
        <v>2015</v>
      </c>
      <c r="D1256">
        <v>502</v>
      </c>
      <c r="E1256">
        <v>4</v>
      </c>
      <c r="F1256">
        <v>7</v>
      </c>
      <c r="G1256">
        <v>84</v>
      </c>
      <c r="H1256">
        <v>0.31035000000000001</v>
      </c>
      <c r="I1256">
        <v>3329.8449905383677</v>
      </c>
      <c r="J1256">
        <v>3.6946428571428573E-3</v>
      </c>
      <c r="W1256">
        <v>3329.8449905383677</v>
      </c>
      <c r="X1256">
        <v>3.6946428571428573E-3</v>
      </c>
    </row>
    <row r="1257" spans="3:24">
      <c r="C1257">
        <v>2015</v>
      </c>
      <c r="D1257">
        <v>502</v>
      </c>
      <c r="E1257">
        <v>4</v>
      </c>
      <c r="F1257">
        <v>8</v>
      </c>
      <c r="G1257">
        <v>84</v>
      </c>
      <c r="H1257">
        <v>0.32279999999999998</v>
      </c>
      <c r="I1257">
        <v>2732.7146625838423</v>
      </c>
      <c r="J1257">
        <v>3.8428571428571427E-3</v>
      </c>
      <c r="W1257">
        <v>2732.7146625838423</v>
      </c>
      <c r="X1257">
        <v>3.8428571428571427E-3</v>
      </c>
    </row>
    <row r="1258" spans="3:24">
      <c r="C1258">
        <v>2015</v>
      </c>
      <c r="D1258">
        <v>502</v>
      </c>
      <c r="E1258">
        <v>4</v>
      </c>
      <c r="F1258">
        <v>9</v>
      </c>
      <c r="G1258">
        <v>84</v>
      </c>
      <c r="H1258">
        <v>0.30312499999999998</v>
      </c>
      <c r="I1258">
        <v>3008.5541406940538</v>
      </c>
      <c r="J1258">
        <v>3.6086309523809521E-3</v>
      </c>
      <c r="W1258">
        <v>3008.5541406940538</v>
      </c>
      <c r="X1258">
        <v>3.6086309523809521E-3</v>
      </c>
    </row>
    <row r="1259" spans="3:24">
      <c r="C1259">
        <v>2015</v>
      </c>
      <c r="D1259">
        <v>502</v>
      </c>
      <c r="E1259">
        <v>4</v>
      </c>
      <c r="F1259">
        <v>10</v>
      </c>
      <c r="G1259">
        <v>84</v>
      </c>
      <c r="H1259">
        <v>0.29446</v>
      </c>
      <c r="I1259">
        <v>3332.4266131297941</v>
      </c>
      <c r="J1259">
        <v>3.5054761904761904E-3</v>
      </c>
      <c r="W1259">
        <v>3332.4266131297941</v>
      </c>
      <c r="X1259">
        <v>3.5054761904761904E-3</v>
      </c>
    </row>
    <row r="1260" spans="3:24">
      <c r="C1260">
        <v>2015</v>
      </c>
      <c r="D1260">
        <v>502</v>
      </c>
      <c r="E1260">
        <v>4</v>
      </c>
      <c r="F1260">
        <v>11</v>
      </c>
      <c r="G1260">
        <v>84</v>
      </c>
      <c r="H1260">
        <v>0.29319000000000001</v>
      </c>
      <c r="I1260">
        <v>3672.3555506505045</v>
      </c>
      <c r="J1260">
        <v>3.4903571428571431E-3</v>
      </c>
      <c r="W1260">
        <v>3672.3555506505045</v>
      </c>
      <c r="X1260">
        <v>3.4903571428571431E-3</v>
      </c>
    </row>
    <row r="1261" spans="3:24">
      <c r="C1261">
        <v>2015</v>
      </c>
      <c r="D1261">
        <v>502</v>
      </c>
      <c r="E1261">
        <v>4</v>
      </c>
      <c r="F1261">
        <v>12</v>
      </c>
      <c r="G1261">
        <v>84</v>
      </c>
      <c r="H1261">
        <v>0.30523</v>
      </c>
      <c r="I1261">
        <v>3491.0953474696239</v>
      </c>
      <c r="J1261">
        <v>3.6336904761904761E-3</v>
      </c>
      <c r="W1261">
        <v>3491.0953474696239</v>
      </c>
      <c r="X1261">
        <v>3.6336904761904761E-3</v>
      </c>
    </row>
    <row r="1262" spans="3:24">
      <c r="C1262">
        <v>2015</v>
      </c>
      <c r="D1262">
        <v>502</v>
      </c>
      <c r="E1262">
        <v>4</v>
      </c>
      <c r="F1262">
        <v>13</v>
      </c>
      <c r="G1262">
        <v>84</v>
      </c>
      <c r="H1262">
        <v>0.31635999999999997</v>
      </c>
      <c r="I1262">
        <v>2920.4876900663326</v>
      </c>
      <c r="J1262">
        <v>3.7661904761904759E-3</v>
      </c>
      <c r="W1262">
        <v>2920.4876900663326</v>
      </c>
      <c r="X1262">
        <v>3.7661904761904759E-3</v>
      </c>
    </row>
    <row r="1263" spans="3:24">
      <c r="C1263">
        <v>2015</v>
      </c>
      <c r="D1263">
        <v>502</v>
      </c>
      <c r="E1263">
        <v>4</v>
      </c>
      <c r="F1263">
        <v>14</v>
      </c>
      <c r="G1263">
        <v>84</v>
      </c>
      <c r="H1263">
        <v>0.29534000000000005</v>
      </c>
      <c r="I1263">
        <v>3763.3085957790458</v>
      </c>
      <c r="J1263">
        <v>3.5159523809523813E-3</v>
      </c>
      <c r="W1263">
        <v>3763.3085957790458</v>
      </c>
      <c r="X1263">
        <v>3.5159523809523813E-3</v>
      </c>
    </row>
    <row r="1264" spans="3:24">
      <c r="C1264">
        <v>2016</v>
      </c>
      <c r="D1264">
        <v>502</v>
      </c>
      <c r="E1264" s="321">
        <v>1</v>
      </c>
      <c r="F1264" s="127">
        <v>1</v>
      </c>
      <c r="G1264" s="127">
        <v>48</v>
      </c>
      <c r="H1264" s="322">
        <v>0.28356000000000003</v>
      </c>
      <c r="I1264" s="9">
        <v>2142.4201919999996</v>
      </c>
      <c r="J1264">
        <f t="shared" ref="J1264:J1327" si="76">H1264/G1264</f>
        <v>5.9075000000000004E-3</v>
      </c>
      <c r="W1264" s="9">
        <v>2142.4201919999996</v>
      </c>
      <c r="X1264">
        <v>5.9075000000000004E-3</v>
      </c>
    </row>
    <row r="1265" spans="3:24">
      <c r="C1265">
        <v>2016</v>
      </c>
      <c r="D1265">
        <v>502</v>
      </c>
      <c r="E1265" s="321">
        <v>1</v>
      </c>
      <c r="F1265" s="127">
        <v>2</v>
      </c>
      <c r="G1265" s="127">
        <v>48</v>
      </c>
      <c r="H1265" s="322">
        <v>0.218385</v>
      </c>
      <c r="I1265" s="9">
        <v>772.00516800000003</v>
      </c>
      <c r="J1265">
        <f t="shared" si="76"/>
        <v>4.5496874999999999E-3</v>
      </c>
      <c r="W1265" s="9">
        <v>772.00516800000003</v>
      </c>
      <c r="X1265">
        <v>4.5496874999999999E-3</v>
      </c>
    </row>
    <row r="1266" spans="3:24">
      <c r="C1266">
        <v>2016</v>
      </c>
      <c r="D1266">
        <v>502</v>
      </c>
      <c r="E1266" s="321">
        <v>1</v>
      </c>
      <c r="F1266" s="127">
        <v>3</v>
      </c>
      <c r="G1266" s="127">
        <v>48</v>
      </c>
      <c r="H1266" s="322">
        <v>0.29205500000000001</v>
      </c>
      <c r="I1266" s="9">
        <v>3285.6088319999994</v>
      </c>
      <c r="J1266">
        <f t="shared" si="76"/>
        <v>6.0844791666666669E-3</v>
      </c>
      <c r="W1266" s="9">
        <v>3285.6088319999994</v>
      </c>
      <c r="X1266">
        <v>6.0844791666666669E-3</v>
      </c>
    </row>
    <row r="1267" spans="3:24">
      <c r="C1267">
        <v>2016</v>
      </c>
      <c r="D1267">
        <v>502</v>
      </c>
      <c r="E1267" s="321">
        <v>1</v>
      </c>
      <c r="F1267" s="127">
        <v>4</v>
      </c>
      <c r="G1267" s="127">
        <v>48</v>
      </c>
      <c r="H1267" s="322">
        <v>0.28413999999999995</v>
      </c>
      <c r="I1267" s="9">
        <v>2850.9148799999994</v>
      </c>
      <c r="J1267">
        <f t="shared" si="76"/>
        <v>5.9195833333333323E-3</v>
      </c>
      <c r="W1267" s="9">
        <v>2850.9148799999994</v>
      </c>
      <c r="X1267">
        <v>5.9195833333333323E-3</v>
      </c>
    </row>
    <row r="1268" spans="3:24">
      <c r="C1268">
        <v>2016</v>
      </c>
      <c r="D1268">
        <v>502</v>
      </c>
      <c r="E1268" s="321">
        <v>1</v>
      </c>
      <c r="F1268" s="127">
        <v>5</v>
      </c>
      <c r="G1268" s="127">
        <v>48</v>
      </c>
      <c r="H1268" s="322">
        <v>0.31691000000000003</v>
      </c>
      <c r="I1268" s="9">
        <v>4684.250736</v>
      </c>
      <c r="J1268">
        <f t="shared" si="76"/>
        <v>6.6022916666666669E-3</v>
      </c>
      <c r="W1268" s="9">
        <v>4684.250736</v>
      </c>
      <c r="X1268">
        <v>6.6022916666666669E-3</v>
      </c>
    </row>
    <row r="1269" spans="3:24">
      <c r="C1269">
        <v>2016</v>
      </c>
      <c r="D1269">
        <v>502</v>
      </c>
      <c r="E1269" s="321">
        <v>1</v>
      </c>
      <c r="F1269" s="127">
        <v>6</v>
      </c>
      <c r="G1269" s="127">
        <v>48</v>
      </c>
      <c r="H1269" s="322">
        <v>0.28717500000000001</v>
      </c>
      <c r="I1269" s="9">
        <v>4641.9104160000006</v>
      </c>
      <c r="J1269">
        <f t="shared" si="76"/>
        <v>5.9828125000000003E-3</v>
      </c>
      <c r="W1269" s="9">
        <v>4641.9104160000006</v>
      </c>
      <c r="X1269">
        <v>5.9828125000000003E-3</v>
      </c>
    </row>
    <row r="1270" spans="3:24">
      <c r="C1270">
        <v>2016</v>
      </c>
      <c r="D1270">
        <v>502</v>
      </c>
      <c r="E1270" s="321">
        <v>1</v>
      </c>
      <c r="F1270" s="127">
        <v>7</v>
      </c>
      <c r="G1270" s="127">
        <v>48</v>
      </c>
      <c r="H1270" s="322">
        <v>0.27892499999999998</v>
      </c>
      <c r="I1270" s="9">
        <v>5315.1215040000006</v>
      </c>
      <c r="J1270">
        <f t="shared" si="76"/>
        <v>5.8109374999999993E-3</v>
      </c>
      <c r="W1270" s="9">
        <v>5315.1215040000006</v>
      </c>
      <c r="X1270">
        <v>5.8109374999999993E-3</v>
      </c>
    </row>
    <row r="1271" spans="3:24">
      <c r="C1271">
        <v>2016</v>
      </c>
      <c r="D1271">
        <v>502</v>
      </c>
      <c r="E1271" s="321">
        <v>1</v>
      </c>
      <c r="F1271" s="127">
        <v>8</v>
      </c>
      <c r="G1271" s="127">
        <v>48</v>
      </c>
      <c r="H1271" s="322">
        <v>0.2485</v>
      </c>
      <c r="I1271" s="9">
        <v>2646.2700000000004</v>
      </c>
      <c r="J1271">
        <f t="shared" si="76"/>
        <v>5.177083333333333E-3</v>
      </c>
      <c r="W1271" s="9">
        <v>2646.2700000000004</v>
      </c>
      <c r="X1271">
        <v>5.177083333333333E-3</v>
      </c>
    </row>
    <row r="1272" spans="3:24">
      <c r="C1272">
        <v>2016</v>
      </c>
      <c r="D1272">
        <v>502</v>
      </c>
      <c r="E1272" s="321">
        <v>1</v>
      </c>
      <c r="F1272" s="127">
        <v>9</v>
      </c>
      <c r="G1272" s="127">
        <v>48</v>
      </c>
      <c r="H1272" s="322">
        <v>0.27521000000000001</v>
      </c>
      <c r="I1272" s="9">
        <v>4358.2302719999998</v>
      </c>
      <c r="J1272">
        <f t="shared" si="76"/>
        <v>5.7335416666666672E-3</v>
      </c>
      <c r="W1272" s="9">
        <v>4358.2302719999998</v>
      </c>
      <c r="X1272">
        <v>5.7335416666666672E-3</v>
      </c>
    </row>
    <row r="1273" spans="3:24">
      <c r="C1273">
        <v>2016</v>
      </c>
      <c r="D1273">
        <v>502</v>
      </c>
      <c r="E1273" s="321">
        <v>1</v>
      </c>
      <c r="F1273" s="127">
        <v>10</v>
      </c>
      <c r="G1273" s="127">
        <v>48</v>
      </c>
      <c r="H1273" s="322">
        <v>0.30235999999999996</v>
      </c>
      <c r="I1273" s="9">
        <v>4259.4361920000001</v>
      </c>
      <c r="J1273">
        <f t="shared" si="76"/>
        <v>6.2991666666666656E-3</v>
      </c>
      <c r="W1273" s="9">
        <v>4259.4361920000001</v>
      </c>
      <c r="X1273">
        <v>6.2991666666666656E-3</v>
      </c>
    </row>
    <row r="1274" spans="3:24">
      <c r="C1274">
        <v>2016</v>
      </c>
      <c r="D1274">
        <v>502</v>
      </c>
      <c r="E1274" s="321">
        <v>1</v>
      </c>
      <c r="F1274" s="127">
        <v>11</v>
      </c>
      <c r="G1274" s="127">
        <v>48</v>
      </c>
      <c r="H1274" s="322">
        <v>0.31063499999999999</v>
      </c>
      <c r="I1274" s="9">
        <v>5277.0152160000007</v>
      </c>
      <c r="J1274">
        <f t="shared" si="76"/>
        <v>6.4715624999999999E-3</v>
      </c>
      <c r="W1274" s="9">
        <v>5277.0152160000007</v>
      </c>
      <c r="X1274">
        <v>6.4715624999999999E-3</v>
      </c>
    </row>
    <row r="1275" spans="3:24">
      <c r="C1275">
        <v>2016</v>
      </c>
      <c r="D1275">
        <v>502</v>
      </c>
      <c r="E1275" s="321">
        <v>1</v>
      </c>
      <c r="F1275" s="127">
        <v>12</v>
      </c>
      <c r="G1275" s="127">
        <v>48</v>
      </c>
      <c r="H1275" s="322">
        <v>0.30575000000000002</v>
      </c>
      <c r="I1275" s="9">
        <v>5247.3769919999995</v>
      </c>
      <c r="J1275">
        <f t="shared" si="76"/>
        <v>6.3697916666666668E-3</v>
      </c>
      <c r="W1275" s="9">
        <v>5247.3769919999995</v>
      </c>
      <c r="X1275">
        <v>6.3697916666666668E-3</v>
      </c>
    </row>
    <row r="1276" spans="3:24">
      <c r="C1276">
        <v>2016</v>
      </c>
      <c r="D1276">
        <v>502</v>
      </c>
      <c r="E1276" s="321">
        <v>1</v>
      </c>
      <c r="F1276" s="127">
        <v>13</v>
      </c>
      <c r="G1276" s="127">
        <v>48</v>
      </c>
      <c r="H1276" s="322">
        <v>0.321745</v>
      </c>
      <c r="I1276" s="9">
        <v>5384.2773599999982</v>
      </c>
      <c r="J1276">
        <f t="shared" si="76"/>
        <v>6.7030208333333334E-3</v>
      </c>
      <c r="W1276" s="9">
        <v>5384.2773599999982</v>
      </c>
      <c r="X1276">
        <v>6.7030208333333334E-3</v>
      </c>
    </row>
    <row r="1277" spans="3:24">
      <c r="C1277">
        <v>2016</v>
      </c>
      <c r="D1277">
        <v>502</v>
      </c>
      <c r="E1277" s="321">
        <v>1</v>
      </c>
      <c r="F1277" s="127">
        <v>14</v>
      </c>
      <c r="G1277" s="127">
        <v>48</v>
      </c>
      <c r="H1277" s="322">
        <v>0.29414499999999999</v>
      </c>
      <c r="I1277" s="9">
        <v>4307.4218880000008</v>
      </c>
      <c r="J1277">
        <f t="shared" si="76"/>
        <v>6.1280208333333334E-3</v>
      </c>
      <c r="W1277" s="9">
        <v>4307.4218880000008</v>
      </c>
      <c r="X1277">
        <v>6.1280208333333334E-3</v>
      </c>
    </row>
    <row r="1278" spans="3:24">
      <c r="C1278">
        <v>2016</v>
      </c>
      <c r="D1278">
        <v>502</v>
      </c>
      <c r="E1278" s="321">
        <v>2</v>
      </c>
      <c r="F1278" s="127">
        <v>1</v>
      </c>
      <c r="G1278" s="127">
        <v>48</v>
      </c>
      <c r="H1278" s="322">
        <v>0.28940500000000002</v>
      </c>
      <c r="I1278" s="9">
        <v>1589.173344</v>
      </c>
      <c r="J1278">
        <f t="shared" si="76"/>
        <v>6.0292708333333335E-3</v>
      </c>
      <c r="W1278" s="9">
        <v>1589.173344</v>
      </c>
      <c r="X1278">
        <v>6.0292708333333335E-3</v>
      </c>
    </row>
    <row r="1279" spans="3:24">
      <c r="C1279">
        <v>2016</v>
      </c>
      <c r="D1279">
        <v>502</v>
      </c>
      <c r="E1279" s="321">
        <v>2</v>
      </c>
      <c r="F1279" s="127">
        <v>2</v>
      </c>
      <c r="G1279" s="127">
        <v>48</v>
      </c>
      <c r="H1279" s="322">
        <v>0.35185</v>
      </c>
      <c r="I1279" s="9">
        <v>1563.7691520000001</v>
      </c>
      <c r="J1279">
        <f t="shared" si="76"/>
        <v>7.3302083333333335E-3</v>
      </c>
      <c r="W1279" s="9">
        <v>1563.7691520000001</v>
      </c>
      <c r="X1279">
        <v>7.3302083333333335E-3</v>
      </c>
    </row>
    <row r="1280" spans="3:24">
      <c r="C1280">
        <v>2016</v>
      </c>
      <c r="D1280">
        <v>502</v>
      </c>
      <c r="E1280" s="321">
        <v>2</v>
      </c>
      <c r="F1280" s="127">
        <v>3</v>
      </c>
      <c r="G1280" s="127">
        <v>48</v>
      </c>
      <c r="H1280" s="322">
        <v>0.31243500000000002</v>
      </c>
      <c r="I1280" s="9">
        <v>2745.0640800000001</v>
      </c>
      <c r="J1280">
        <f t="shared" si="76"/>
        <v>6.5090625000000001E-3</v>
      </c>
      <c r="W1280" s="9">
        <v>2745.0640800000001</v>
      </c>
      <c r="X1280">
        <v>6.5090625000000001E-3</v>
      </c>
    </row>
    <row r="1281" spans="3:24">
      <c r="C1281">
        <v>2016</v>
      </c>
      <c r="D1281">
        <v>502</v>
      </c>
      <c r="E1281" s="321">
        <v>2</v>
      </c>
      <c r="F1281" s="127">
        <v>4</v>
      </c>
      <c r="G1281" s="127">
        <v>48</v>
      </c>
      <c r="H1281" s="322">
        <v>0.39205999999999996</v>
      </c>
      <c r="I1281" s="9">
        <v>2431.7457119999999</v>
      </c>
      <c r="J1281">
        <f t="shared" si="76"/>
        <v>8.1679166666666653E-3</v>
      </c>
      <c r="W1281" s="9">
        <v>2431.7457119999999</v>
      </c>
      <c r="X1281">
        <v>8.1679166666666653E-3</v>
      </c>
    </row>
    <row r="1282" spans="3:24">
      <c r="C1282">
        <v>2016</v>
      </c>
      <c r="D1282">
        <v>502</v>
      </c>
      <c r="E1282" s="321">
        <v>2</v>
      </c>
      <c r="F1282" s="127">
        <v>5</v>
      </c>
      <c r="G1282" s="127">
        <v>48</v>
      </c>
      <c r="H1282" s="322">
        <v>0.32558999999999999</v>
      </c>
      <c r="I1282" s="9">
        <v>3240.4458240000013</v>
      </c>
      <c r="J1282">
        <f t="shared" si="76"/>
        <v>6.7831250000000001E-3</v>
      </c>
      <c r="W1282" s="9">
        <v>3240.4458240000013</v>
      </c>
      <c r="X1282">
        <v>6.7831250000000001E-3</v>
      </c>
    </row>
    <row r="1283" spans="3:24">
      <c r="C1283">
        <v>2016</v>
      </c>
      <c r="D1283">
        <v>502</v>
      </c>
      <c r="E1283" s="321">
        <v>2</v>
      </c>
      <c r="F1283" s="127">
        <v>6</v>
      </c>
      <c r="G1283" s="127">
        <v>48</v>
      </c>
      <c r="H1283" s="322">
        <v>0.28001999999999999</v>
      </c>
      <c r="I1283" s="9">
        <v>5521.1777279999988</v>
      </c>
      <c r="J1283">
        <f t="shared" si="76"/>
        <v>5.8337499999999995E-3</v>
      </c>
      <c r="W1283" s="9">
        <v>5521.1777279999988</v>
      </c>
      <c r="X1283">
        <v>5.8337499999999995E-3</v>
      </c>
    </row>
    <row r="1284" spans="3:24">
      <c r="C1284">
        <v>2016</v>
      </c>
      <c r="D1284">
        <v>502</v>
      </c>
      <c r="E1284" s="321">
        <v>2</v>
      </c>
      <c r="F1284" s="127">
        <v>7</v>
      </c>
      <c r="G1284" s="127">
        <v>48</v>
      </c>
      <c r="H1284" s="322">
        <v>0.27629999999999999</v>
      </c>
      <c r="I1284" s="9">
        <v>5483.0714400000006</v>
      </c>
      <c r="J1284">
        <f t="shared" si="76"/>
        <v>5.7562500000000001E-3</v>
      </c>
      <c r="W1284" s="9">
        <v>5483.0714400000006</v>
      </c>
      <c r="X1284">
        <v>5.7562500000000001E-3</v>
      </c>
    </row>
    <row r="1285" spans="3:24">
      <c r="C1285">
        <v>2016</v>
      </c>
      <c r="D1285">
        <v>502</v>
      </c>
      <c r="E1285" s="321">
        <v>2</v>
      </c>
      <c r="F1285" s="127">
        <v>8</v>
      </c>
      <c r="G1285" s="127">
        <v>48</v>
      </c>
      <c r="H1285" s="322">
        <v>0.2641</v>
      </c>
      <c r="I1285" s="9">
        <v>3322.3037759999997</v>
      </c>
      <c r="J1285">
        <f t="shared" si="76"/>
        <v>5.5020833333333337E-3</v>
      </c>
      <c r="W1285" s="9">
        <v>3322.3037759999997</v>
      </c>
      <c r="X1285">
        <v>5.5020833333333337E-3</v>
      </c>
    </row>
    <row r="1286" spans="3:24">
      <c r="C1286">
        <v>2016</v>
      </c>
      <c r="D1286">
        <v>502</v>
      </c>
      <c r="E1286" s="321">
        <v>2</v>
      </c>
      <c r="F1286" s="127">
        <v>9</v>
      </c>
      <c r="G1286" s="127">
        <v>48</v>
      </c>
      <c r="H1286" s="322">
        <v>0.28710999999999998</v>
      </c>
      <c r="I1286" s="9">
        <v>5233.2635519999994</v>
      </c>
      <c r="J1286">
        <f t="shared" si="76"/>
        <v>5.9814583333333326E-3</v>
      </c>
      <c r="W1286" s="9">
        <v>5233.2635519999994</v>
      </c>
      <c r="X1286">
        <v>5.9814583333333326E-3</v>
      </c>
    </row>
    <row r="1287" spans="3:24">
      <c r="C1287">
        <v>2016</v>
      </c>
      <c r="D1287">
        <v>502</v>
      </c>
      <c r="E1287" s="321">
        <v>2</v>
      </c>
      <c r="F1287" s="127">
        <v>10</v>
      </c>
      <c r="G1287" s="127">
        <v>48</v>
      </c>
      <c r="H1287" s="322">
        <v>0.32300000000000001</v>
      </c>
      <c r="I1287" s="9">
        <v>5202.2139839999982</v>
      </c>
      <c r="J1287">
        <f t="shared" si="76"/>
        <v>6.7291666666666672E-3</v>
      </c>
      <c r="W1287" s="9">
        <v>5202.2139839999982</v>
      </c>
      <c r="X1287">
        <v>6.7291666666666672E-3</v>
      </c>
    </row>
    <row r="1288" spans="3:24">
      <c r="C1288">
        <v>2016</v>
      </c>
      <c r="D1288">
        <v>502</v>
      </c>
      <c r="E1288" s="321">
        <v>2</v>
      </c>
      <c r="F1288" s="127">
        <v>11</v>
      </c>
      <c r="G1288" s="127">
        <v>48</v>
      </c>
      <c r="H1288" s="322">
        <v>0.33828000000000003</v>
      </c>
      <c r="I1288" s="9">
        <v>4966.5195360000007</v>
      </c>
      <c r="J1288">
        <f t="shared" si="76"/>
        <v>7.0475000000000008E-3</v>
      </c>
      <c r="W1288" s="9">
        <v>4966.5195360000007</v>
      </c>
      <c r="X1288">
        <v>7.0475000000000008E-3</v>
      </c>
    </row>
    <row r="1289" spans="3:24">
      <c r="C1289">
        <v>2016</v>
      </c>
      <c r="D1289">
        <v>502</v>
      </c>
      <c r="E1289" s="321">
        <v>2</v>
      </c>
      <c r="F1289" s="127">
        <v>12</v>
      </c>
      <c r="G1289" s="127">
        <v>48</v>
      </c>
      <c r="H1289" s="322">
        <v>0.29122500000000001</v>
      </c>
      <c r="I1289" s="9">
        <v>5260.0790880000004</v>
      </c>
      <c r="J1289">
        <f t="shared" si="76"/>
        <v>6.0671875000000005E-3</v>
      </c>
      <c r="W1289" s="9">
        <v>5260.0790880000004</v>
      </c>
      <c r="X1289">
        <v>6.0671875000000005E-3</v>
      </c>
    </row>
    <row r="1290" spans="3:24">
      <c r="C1290">
        <v>2016</v>
      </c>
      <c r="D1290">
        <v>502</v>
      </c>
      <c r="E1290" s="321">
        <v>2</v>
      </c>
      <c r="F1290" s="127">
        <v>13</v>
      </c>
      <c r="G1290" s="127">
        <v>48</v>
      </c>
      <c r="H1290" s="322">
        <v>0.31528500000000004</v>
      </c>
      <c r="I1290" s="9">
        <v>5629.851216</v>
      </c>
      <c r="J1290">
        <f t="shared" si="76"/>
        <v>6.5684375000000005E-3</v>
      </c>
      <c r="W1290" s="9">
        <v>5629.851216</v>
      </c>
      <c r="X1290">
        <v>6.5684375000000005E-3</v>
      </c>
    </row>
    <row r="1291" spans="3:24">
      <c r="C1291">
        <v>2016</v>
      </c>
      <c r="D1291">
        <v>502</v>
      </c>
      <c r="E1291" s="321">
        <v>2</v>
      </c>
      <c r="F1291" s="127">
        <v>14</v>
      </c>
      <c r="G1291" s="127">
        <v>48</v>
      </c>
      <c r="H1291" s="322">
        <v>0.29316500000000001</v>
      </c>
      <c r="I1291" s="9">
        <v>5569.1634239999994</v>
      </c>
      <c r="J1291">
        <f t="shared" si="76"/>
        <v>6.1076041666666666E-3</v>
      </c>
      <c r="W1291" s="9">
        <v>5569.1634239999994</v>
      </c>
      <c r="X1291">
        <v>6.1076041666666666E-3</v>
      </c>
    </row>
    <row r="1292" spans="3:24">
      <c r="C1292">
        <v>2016</v>
      </c>
      <c r="D1292">
        <v>502</v>
      </c>
      <c r="E1292" s="321">
        <v>3</v>
      </c>
      <c r="F1292" s="127">
        <v>1</v>
      </c>
      <c r="G1292" s="127">
        <v>48</v>
      </c>
      <c r="H1292" s="322">
        <v>0.292215</v>
      </c>
      <c r="I1292" s="9">
        <v>2273.6751839999997</v>
      </c>
      <c r="J1292">
        <f t="shared" si="76"/>
        <v>6.0878125000000003E-3</v>
      </c>
      <c r="W1292" s="9">
        <v>2273.6751839999997</v>
      </c>
      <c r="X1292">
        <v>6.0878125000000003E-3</v>
      </c>
    </row>
    <row r="1293" spans="3:24">
      <c r="C1293">
        <v>2016</v>
      </c>
      <c r="D1293">
        <v>502</v>
      </c>
      <c r="E1293" s="321">
        <v>3</v>
      </c>
      <c r="F1293" s="127">
        <v>2</v>
      </c>
      <c r="G1293" s="127">
        <v>48</v>
      </c>
      <c r="H1293" s="322">
        <v>0.34946500000000003</v>
      </c>
      <c r="I1293" s="9">
        <v>2721.0712320000002</v>
      </c>
      <c r="J1293">
        <f t="shared" si="76"/>
        <v>7.2805208333333342E-3</v>
      </c>
      <c r="W1293" s="9">
        <v>2721.0712320000002</v>
      </c>
      <c r="X1293">
        <v>7.2805208333333342E-3</v>
      </c>
    </row>
    <row r="1294" spans="3:24">
      <c r="C1294">
        <v>2016</v>
      </c>
      <c r="D1294">
        <v>502</v>
      </c>
      <c r="E1294" s="321">
        <v>3</v>
      </c>
      <c r="F1294" s="127">
        <v>3</v>
      </c>
      <c r="G1294" s="127">
        <v>48</v>
      </c>
      <c r="H1294" s="322">
        <v>0.33825</v>
      </c>
      <c r="I1294" s="9">
        <v>3908.0115360000004</v>
      </c>
      <c r="J1294">
        <f t="shared" si="76"/>
        <v>7.0468750000000002E-3</v>
      </c>
      <c r="W1294" s="9">
        <v>3908.0115360000004</v>
      </c>
      <c r="X1294">
        <v>7.0468750000000002E-3</v>
      </c>
    </row>
    <row r="1295" spans="3:24">
      <c r="C1295">
        <v>2016</v>
      </c>
      <c r="D1295">
        <v>502</v>
      </c>
      <c r="E1295" s="321">
        <v>3</v>
      </c>
      <c r="F1295" s="127">
        <v>4</v>
      </c>
      <c r="G1295" s="127">
        <v>48</v>
      </c>
      <c r="H1295" s="322">
        <v>0.32653500000000002</v>
      </c>
      <c r="I1295" s="9">
        <v>4409.0386560000006</v>
      </c>
      <c r="J1295">
        <f t="shared" si="76"/>
        <v>6.8028125000000007E-3</v>
      </c>
      <c r="W1295" s="9">
        <v>4409.0386560000006</v>
      </c>
      <c r="X1295">
        <v>6.8028125000000007E-3</v>
      </c>
    </row>
    <row r="1296" spans="3:24">
      <c r="C1296">
        <v>2016</v>
      </c>
      <c r="D1296">
        <v>502</v>
      </c>
      <c r="E1296" s="321">
        <v>3</v>
      </c>
      <c r="F1296" s="127">
        <v>5</v>
      </c>
      <c r="G1296" s="127">
        <v>48</v>
      </c>
      <c r="H1296" s="322">
        <v>0.30766000000000004</v>
      </c>
      <c r="I1296" s="9">
        <v>4811.2716960000007</v>
      </c>
      <c r="J1296">
        <f t="shared" si="76"/>
        <v>6.409583333333334E-3</v>
      </c>
      <c r="W1296" s="9">
        <v>4811.2716960000007</v>
      </c>
      <c r="X1296">
        <v>6.409583333333334E-3</v>
      </c>
    </row>
    <row r="1297" spans="3:24">
      <c r="C1297">
        <v>2016</v>
      </c>
      <c r="D1297">
        <v>502</v>
      </c>
      <c r="E1297" s="321">
        <v>3</v>
      </c>
      <c r="F1297" s="127">
        <v>6</v>
      </c>
      <c r="G1297" s="127">
        <v>48</v>
      </c>
      <c r="H1297" s="322">
        <v>0.30085499999999998</v>
      </c>
      <c r="I1297" s="9">
        <v>5039.9094239999995</v>
      </c>
      <c r="J1297">
        <f t="shared" si="76"/>
        <v>6.2678124999999999E-3</v>
      </c>
      <c r="W1297" s="9">
        <v>5039.9094239999995</v>
      </c>
      <c r="X1297">
        <v>6.2678124999999999E-3</v>
      </c>
    </row>
    <row r="1298" spans="3:24">
      <c r="C1298">
        <v>2016</v>
      </c>
      <c r="D1298">
        <v>502</v>
      </c>
      <c r="E1298" s="321">
        <v>3</v>
      </c>
      <c r="F1298" s="127">
        <v>7</v>
      </c>
      <c r="G1298" s="127">
        <v>48</v>
      </c>
      <c r="H1298" s="322">
        <v>0.29390499999999997</v>
      </c>
      <c r="I1298" s="9">
        <v>5387.1000480000002</v>
      </c>
      <c r="J1298">
        <f t="shared" si="76"/>
        <v>6.1230208333333327E-3</v>
      </c>
      <c r="W1298" s="9">
        <v>5387.1000480000002</v>
      </c>
      <c r="X1298">
        <v>6.1230208333333327E-3</v>
      </c>
    </row>
    <row r="1299" spans="3:24">
      <c r="C1299">
        <v>2016</v>
      </c>
      <c r="D1299">
        <v>502</v>
      </c>
      <c r="E1299" s="321">
        <v>3</v>
      </c>
      <c r="F1299" s="127">
        <v>8</v>
      </c>
      <c r="G1299" s="127">
        <v>48</v>
      </c>
      <c r="H1299" s="322">
        <v>0.25984499999999999</v>
      </c>
      <c r="I1299" s="9">
        <v>4486.6625759999988</v>
      </c>
      <c r="J1299">
        <f t="shared" si="76"/>
        <v>5.4134374999999998E-3</v>
      </c>
      <c r="W1299" s="9">
        <v>4486.6625759999988</v>
      </c>
      <c r="X1299">
        <v>5.4134374999999998E-3</v>
      </c>
    </row>
    <row r="1300" spans="3:24">
      <c r="C1300">
        <v>2016</v>
      </c>
      <c r="D1300">
        <v>502</v>
      </c>
      <c r="E1300" s="321">
        <v>3</v>
      </c>
      <c r="F1300" s="127">
        <v>9</v>
      </c>
      <c r="G1300" s="127">
        <v>48</v>
      </c>
      <c r="H1300" s="322">
        <v>0.29393999999999998</v>
      </c>
      <c r="I1300" s="9">
        <v>4980.6329759999999</v>
      </c>
      <c r="J1300">
        <f t="shared" si="76"/>
        <v>6.1237499999999999E-3</v>
      </c>
      <c r="W1300" s="9">
        <v>4980.6329759999999</v>
      </c>
      <c r="X1300">
        <v>6.1237499999999999E-3</v>
      </c>
    </row>
    <row r="1301" spans="3:24">
      <c r="C1301">
        <v>2016</v>
      </c>
      <c r="D1301">
        <v>502</v>
      </c>
      <c r="E1301" s="321">
        <v>3</v>
      </c>
      <c r="F1301" s="127">
        <v>10</v>
      </c>
      <c r="G1301" s="127">
        <v>48</v>
      </c>
      <c r="H1301" s="322">
        <v>0.33881</v>
      </c>
      <c r="I1301" s="9">
        <v>4852.2006720000008</v>
      </c>
      <c r="J1301">
        <f t="shared" si="76"/>
        <v>7.058541666666667E-3</v>
      </c>
      <c r="W1301" s="9">
        <v>4852.2006720000008</v>
      </c>
      <c r="X1301">
        <v>7.058541666666667E-3</v>
      </c>
    </row>
    <row r="1302" spans="3:24">
      <c r="C1302">
        <v>2016</v>
      </c>
      <c r="D1302">
        <v>502</v>
      </c>
      <c r="E1302" s="321">
        <v>3</v>
      </c>
      <c r="F1302" s="127">
        <v>11</v>
      </c>
      <c r="G1302" s="127">
        <v>48</v>
      </c>
      <c r="H1302" s="322">
        <v>0.3226</v>
      </c>
      <c r="I1302" s="9">
        <v>5346.1710719999992</v>
      </c>
      <c r="J1302">
        <f t="shared" si="76"/>
        <v>6.720833333333333E-3</v>
      </c>
      <c r="W1302" s="9">
        <v>5346.1710719999992</v>
      </c>
      <c r="X1302">
        <v>6.720833333333333E-3</v>
      </c>
    </row>
    <row r="1303" spans="3:24">
      <c r="C1303">
        <v>2016</v>
      </c>
      <c r="D1303">
        <v>502</v>
      </c>
      <c r="E1303" s="321">
        <v>3</v>
      </c>
      <c r="F1303" s="127">
        <v>12</v>
      </c>
      <c r="G1303" s="127">
        <v>48</v>
      </c>
      <c r="H1303" s="322">
        <v>0.34641</v>
      </c>
      <c r="I1303" s="9">
        <v>5000.3917919999985</v>
      </c>
      <c r="J1303">
        <f t="shared" si="76"/>
        <v>7.2168750000000002E-3</v>
      </c>
      <c r="W1303" s="9">
        <v>5000.3917919999985</v>
      </c>
      <c r="X1303">
        <v>7.2168750000000002E-3</v>
      </c>
    </row>
    <row r="1304" spans="3:24">
      <c r="C1304">
        <v>2016</v>
      </c>
      <c r="D1304">
        <v>502</v>
      </c>
      <c r="E1304" s="321">
        <v>3</v>
      </c>
      <c r="F1304" s="127">
        <v>13</v>
      </c>
      <c r="G1304" s="127">
        <v>48</v>
      </c>
      <c r="H1304" s="322">
        <v>0.29985499999999998</v>
      </c>
      <c r="I1304" s="9">
        <v>5325.0009120000004</v>
      </c>
      <c r="J1304">
        <f t="shared" si="76"/>
        <v>6.2469791666666663E-3</v>
      </c>
      <c r="W1304" s="9">
        <v>5325.0009120000004</v>
      </c>
      <c r="X1304">
        <v>6.2469791666666663E-3</v>
      </c>
    </row>
    <row r="1305" spans="3:24">
      <c r="C1305">
        <v>2016</v>
      </c>
      <c r="D1305">
        <v>502</v>
      </c>
      <c r="E1305" s="321">
        <v>3</v>
      </c>
      <c r="F1305" s="127">
        <v>14</v>
      </c>
      <c r="G1305" s="127">
        <v>48</v>
      </c>
      <c r="H1305" s="322">
        <v>0.32244499999999998</v>
      </c>
      <c r="I1305" s="9">
        <v>4898.7750239999987</v>
      </c>
      <c r="J1305">
        <f t="shared" si="76"/>
        <v>6.717604166666666E-3</v>
      </c>
      <c r="W1305" s="9">
        <v>4898.7750239999987</v>
      </c>
      <c r="X1305">
        <v>6.717604166666666E-3</v>
      </c>
    </row>
    <row r="1306" spans="3:24">
      <c r="C1306">
        <v>2016</v>
      </c>
      <c r="D1306">
        <v>502</v>
      </c>
      <c r="E1306" s="321">
        <v>4</v>
      </c>
      <c r="F1306" s="127">
        <v>1</v>
      </c>
      <c r="G1306" s="127">
        <v>48</v>
      </c>
      <c r="H1306" s="322">
        <v>0.31597999999999998</v>
      </c>
      <c r="I1306" s="9">
        <v>2248.2709919999993</v>
      </c>
      <c r="J1306">
        <f t="shared" si="76"/>
        <v>6.5829166666666666E-3</v>
      </c>
      <c r="W1306" s="9">
        <v>2248.2709919999993</v>
      </c>
      <c r="X1306">
        <v>6.5829166666666666E-3</v>
      </c>
    </row>
    <row r="1307" spans="3:24">
      <c r="C1307">
        <v>2016</v>
      </c>
      <c r="D1307">
        <v>502</v>
      </c>
      <c r="E1307" s="321">
        <v>4</v>
      </c>
      <c r="F1307" s="127">
        <v>2</v>
      </c>
      <c r="G1307" s="127">
        <v>48</v>
      </c>
      <c r="H1307" s="322">
        <v>0.320745</v>
      </c>
      <c r="I1307" s="9">
        <v>2695.6670400000007</v>
      </c>
      <c r="J1307">
        <f t="shared" si="76"/>
        <v>6.6821874999999998E-3</v>
      </c>
      <c r="W1307" s="9">
        <v>2695.6670400000007</v>
      </c>
      <c r="X1307">
        <v>6.6821874999999998E-3</v>
      </c>
    </row>
    <row r="1308" spans="3:24">
      <c r="C1308">
        <v>2016</v>
      </c>
      <c r="D1308">
        <v>502</v>
      </c>
      <c r="E1308" s="321">
        <v>4</v>
      </c>
      <c r="F1308" s="127">
        <v>3</v>
      </c>
      <c r="G1308" s="127">
        <v>48</v>
      </c>
      <c r="H1308" s="322">
        <v>0.30020000000000002</v>
      </c>
      <c r="I1308" s="9">
        <v>2852.3262240000008</v>
      </c>
      <c r="J1308">
        <f t="shared" si="76"/>
        <v>6.2541666666666674E-3</v>
      </c>
      <c r="W1308" s="9">
        <v>2852.3262240000008</v>
      </c>
      <c r="X1308">
        <v>6.2541666666666674E-3</v>
      </c>
    </row>
    <row r="1309" spans="3:24">
      <c r="C1309">
        <v>2016</v>
      </c>
      <c r="D1309">
        <v>502</v>
      </c>
      <c r="E1309" s="321">
        <v>4</v>
      </c>
      <c r="F1309" s="127">
        <v>4</v>
      </c>
      <c r="G1309" s="127">
        <v>48</v>
      </c>
      <c r="H1309" s="322">
        <v>0.37232999999999999</v>
      </c>
      <c r="I1309" s="9">
        <v>3549.5301599999998</v>
      </c>
      <c r="J1309">
        <f t="shared" si="76"/>
        <v>7.7568749999999999E-3</v>
      </c>
      <c r="W1309" s="9">
        <v>3549.5301599999998</v>
      </c>
      <c r="X1309">
        <v>7.7568749999999999E-3</v>
      </c>
    </row>
    <row r="1310" spans="3:24">
      <c r="C1310">
        <v>2016</v>
      </c>
      <c r="D1310">
        <v>502</v>
      </c>
      <c r="E1310" s="321">
        <v>4</v>
      </c>
      <c r="F1310" s="127">
        <v>5</v>
      </c>
      <c r="G1310" s="127">
        <v>48</v>
      </c>
      <c r="H1310" s="322">
        <v>0.31938999999999995</v>
      </c>
      <c r="I1310" s="9">
        <v>4948.1720640000003</v>
      </c>
      <c r="J1310">
        <f t="shared" si="76"/>
        <v>6.653958333333332E-3</v>
      </c>
      <c r="W1310" s="9">
        <v>4948.1720640000003</v>
      </c>
      <c r="X1310">
        <v>6.653958333333332E-3</v>
      </c>
    </row>
    <row r="1311" spans="3:24">
      <c r="C1311">
        <v>2016</v>
      </c>
      <c r="D1311">
        <v>502</v>
      </c>
      <c r="E1311" s="321">
        <v>4</v>
      </c>
      <c r="F1311" s="127">
        <v>6</v>
      </c>
      <c r="G1311" s="127">
        <v>48</v>
      </c>
      <c r="H1311" s="322">
        <v>0.29298999999999997</v>
      </c>
      <c r="I1311" s="9">
        <v>5272.7811839999986</v>
      </c>
      <c r="J1311">
        <f t="shared" si="76"/>
        <v>6.1039583333333328E-3</v>
      </c>
      <c r="W1311" s="9">
        <v>5272.7811839999986</v>
      </c>
      <c r="X1311">
        <v>6.1039583333333328E-3</v>
      </c>
    </row>
    <row r="1312" spans="3:24">
      <c r="C1312">
        <v>2016</v>
      </c>
      <c r="D1312">
        <v>502</v>
      </c>
      <c r="E1312" s="321">
        <v>4</v>
      </c>
      <c r="F1312" s="127">
        <v>7</v>
      </c>
      <c r="G1312" s="127">
        <v>48</v>
      </c>
      <c r="H1312" s="322">
        <v>0.31547499999999995</v>
      </c>
      <c r="I1312" s="9">
        <v>5267.135808</v>
      </c>
      <c r="J1312">
        <f t="shared" si="76"/>
        <v>6.572395833333332E-3</v>
      </c>
      <c r="W1312" s="9">
        <v>5267.135808</v>
      </c>
      <c r="X1312">
        <v>6.572395833333332E-3</v>
      </c>
    </row>
    <row r="1313" spans="3:24">
      <c r="C1313">
        <v>2016</v>
      </c>
      <c r="D1313">
        <v>502</v>
      </c>
      <c r="E1313" s="321">
        <v>4</v>
      </c>
      <c r="F1313" s="127">
        <v>8</v>
      </c>
      <c r="G1313" s="127">
        <v>48</v>
      </c>
      <c r="H1313" s="322">
        <v>0.26712000000000002</v>
      </c>
      <c r="I1313" s="9">
        <v>4126.7698559999999</v>
      </c>
      <c r="J1313">
        <f t="shared" si="76"/>
        <v>5.5650000000000005E-3</v>
      </c>
      <c r="W1313" s="9">
        <v>4126.7698559999999</v>
      </c>
      <c r="X1313">
        <v>5.5650000000000005E-3</v>
      </c>
    </row>
    <row r="1314" spans="3:24">
      <c r="C1314">
        <v>2016</v>
      </c>
      <c r="D1314">
        <v>502</v>
      </c>
      <c r="E1314" s="321">
        <v>4</v>
      </c>
      <c r="F1314" s="127">
        <v>9</v>
      </c>
      <c r="G1314" s="127">
        <v>48</v>
      </c>
      <c r="H1314" s="322">
        <v>0.30313000000000001</v>
      </c>
      <c r="I1314" s="9">
        <v>4698.364176</v>
      </c>
      <c r="J1314">
        <f t="shared" si="76"/>
        <v>6.3152083333333333E-3</v>
      </c>
      <c r="W1314" s="9">
        <v>4698.364176</v>
      </c>
      <c r="X1314">
        <v>6.3152083333333333E-3</v>
      </c>
    </row>
    <row r="1315" spans="3:24">
      <c r="C1315">
        <v>2016</v>
      </c>
      <c r="D1315">
        <v>502</v>
      </c>
      <c r="E1315" s="321">
        <v>4</v>
      </c>
      <c r="F1315" s="127">
        <v>10</v>
      </c>
      <c r="G1315" s="127">
        <v>48</v>
      </c>
      <c r="H1315" s="322">
        <v>0.301205</v>
      </c>
      <c r="I1315" s="9">
        <v>5175.3984480000008</v>
      </c>
      <c r="J1315">
        <f t="shared" si="76"/>
        <v>6.2751041666666667E-3</v>
      </c>
      <c r="W1315" s="9">
        <v>5175.3984480000008</v>
      </c>
      <c r="X1315">
        <v>6.2751041666666667E-3</v>
      </c>
    </row>
    <row r="1316" spans="3:24">
      <c r="C1316">
        <v>2016</v>
      </c>
      <c r="D1316">
        <v>502</v>
      </c>
      <c r="E1316" s="321">
        <v>4</v>
      </c>
      <c r="F1316" s="127">
        <v>11</v>
      </c>
      <c r="G1316" s="127">
        <v>48</v>
      </c>
      <c r="H1316" s="322">
        <v>0.30367</v>
      </c>
      <c r="I1316" s="9">
        <v>4222.7412480000003</v>
      </c>
      <c r="J1316">
        <f t="shared" si="76"/>
        <v>6.3264583333333332E-3</v>
      </c>
      <c r="W1316" s="9">
        <v>4222.7412480000003</v>
      </c>
      <c r="X1316">
        <v>6.3264583333333332E-3</v>
      </c>
    </row>
    <row r="1317" spans="3:24">
      <c r="C1317">
        <v>2016</v>
      </c>
      <c r="D1317">
        <v>502</v>
      </c>
      <c r="E1317" s="321">
        <v>4</v>
      </c>
      <c r="F1317" s="127">
        <v>12</v>
      </c>
      <c r="G1317" s="127">
        <v>48</v>
      </c>
      <c r="H1317" s="322">
        <v>0.30619499999999999</v>
      </c>
      <c r="I1317" s="9">
        <v>5381.4546720000008</v>
      </c>
      <c r="J1317">
        <f t="shared" si="76"/>
        <v>6.3790625000000002E-3</v>
      </c>
      <c r="W1317" s="9">
        <v>5381.4546720000008</v>
      </c>
      <c r="X1317">
        <v>6.3790625000000002E-3</v>
      </c>
    </row>
    <row r="1318" spans="3:24">
      <c r="C1318">
        <v>2016</v>
      </c>
      <c r="D1318">
        <v>502</v>
      </c>
      <c r="E1318" s="321">
        <v>4</v>
      </c>
      <c r="F1318" s="127">
        <v>13</v>
      </c>
      <c r="G1318" s="127">
        <v>48</v>
      </c>
      <c r="H1318" s="322">
        <v>0.32546333333333333</v>
      </c>
      <c r="I1318" s="9">
        <v>5377.2206400000005</v>
      </c>
      <c r="J1318">
        <f t="shared" si="76"/>
        <v>6.7804861111111113E-3</v>
      </c>
      <c r="W1318" s="9">
        <v>5377.2206400000005</v>
      </c>
      <c r="X1318">
        <v>6.7804861111111113E-3</v>
      </c>
    </row>
    <row r="1319" spans="3:24">
      <c r="C1319">
        <v>2016</v>
      </c>
      <c r="D1319">
        <v>502</v>
      </c>
      <c r="E1319" s="321">
        <v>4</v>
      </c>
      <c r="F1319" s="127">
        <v>14</v>
      </c>
      <c r="G1319" s="127">
        <v>48</v>
      </c>
      <c r="H1319" s="322">
        <v>0.31214500000000001</v>
      </c>
      <c r="I1319" s="9">
        <v>5007.4485119999999</v>
      </c>
      <c r="J1319">
        <f t="shared" si="76"/>
        <v>6.5030208333333337E-3</v>
      </c>
      <c r="W1319" s="9">
        <v>5007.4485119999999</v>
      </c>
      <c r="X1319">
        <v>6.5030208333333337E-3</v>
      </c>
    </row>
    <row r="1320" spans="3:24">
      <c r="C1320">
        <v>2016</v>
      </c>
      <c r="D1320">
        <v>502</v>
      </c>
      <c r="E1320" s="321">
        <v>1</v>
      </c>
      <c r="F1320" s="127">
        <v>1</v>
      </c>
      <c r="G1320" s="127">
        <v>67</v>
      </c>
      <c r="H1320" s="322">
        <v>0.29654000000000003</v>
      </c>
      <c r="I1320" s="9">
        <v>2142.4201919999996</v>
      </c>
      <c r="J1320">
        <f t="shared" si="76"/>
        <v>4.4259701492537313E-3</v>
      </c>
      <c r="K1320" t="s">
        <v>17</v>
      </c>
      <c r="W1320" s="9">
        <v>2142.4201919999996</v>
      </c>
      <c r="X1320">
        <v>4.4259701492537313E-3</v>
      </c>
    </row>
    <row r="1321" spans="3:24">
      <c r="C1321">
        <v>2016</v>
      </c>
      <c r="D1321">
        <v>502</v>
      </c>
      <c r="E1321" s="321">
        <v>1</v>
      </c>
      <c r="F1321" s="127">
        <v>2</v>
      </c>
      <c r="G1321" s="127">
        <v>67</v>
      </c>
      <c r="H1321" s="322">
        <v>0.211095</v>
      </c>
      <c r="I1321" s="9">
        <v>772.00516800000003</v>
      </c>
      <c r="J1321">
        <f t="shared" si="76"/>
        <v>3.1506716417910446E-3</v>
      </c>
      <c r="K1321">
        <v>2.265690803527832</v>
      </c>
      <c r="W1321" s="9">
        <v>772.00516800000003</v>
      </c>
      <c r="X1321">
        <v>3.1506716417910446E-3</v>
      </c>
    </row>
    <row r="1322" spans="3:24">
      <c r="C1322">
        <v>2016</v>
      </c>
      <c r="D1322">
        <v>502</v>
      </c>
      <c r="E1322" s="321">
        <v>1</v>
      </c>
      <c r="F1322" s="127">
        <v>3</v>
      </c>
      <c r="G1322" s="127">
        <v>67</v>
      </c>
      <c r="H1322" s="322">
        <v>0.30676500000000001</v>
      </c>
      <c r="I1322" s="9">
        <v>3285.6088319999994</v>
      </c>
      <c r="J1322">
        <f t="shared" si="76"/>
        <v>4.5785820895522392E-3</v>
      </c>
      <c r="K1322">
        <v>2.3309886455535889</v>
      </c>
      <c r="W1322" s="9">
        <v>3285.6088319999994</v>
      </c>
      <c r="X1322">
        <v>4.5785820895522392E-3</v>
      </c>
    </row>
    <row r="1323" spans="3:24">
      <c r="C1323">
        <v>2016</v>
      </c>
      <c r="D1323">
        <v>502</v>
      </c>
      <c r="E1323" s="321">
        <v>1</v>
      </c>
      <c r="F1323" s="127">
        <v>4</v>
      </c>
      <c r="G1323" s="127">
        <v>67</v>
      </c>
      <c r="H1323" s="322">
        <v>0.30584333333333336</v>
      </c>
      <c r="I1323" s="9">
        <v>2850.9148799999994</v>
      </c>
      <c r="J1323">
        <f t="shared" si="76"/>
        <v>4.5648258706467663E-3</v>
      </c>
      <c r="K1323">
        <v>2.3321945667266846</v>
      </c>
      <c r="W1323" s="9">
        <v>2850.9148799999994</v>
      </c>
      <c r="X1323">
        <v>4.5648258706467663E-3</v>
      </c>
    </row>
    <row r="1324" spans="3:24">
      <c r="C1324">
        <v>2016</v>
      </c>
      <c r="D1324">
        <v>502</v>
      </c>
      <c r="E1324" s="321">
        <v>1</v>
      </c>
      <c r="F1324" s="127">
        <v>5</v>
      </c>
      <c r="G1324" s="127">
        <v>67</v>
      </c>
      <c r="H1324" s="322">
        <v>0.32091000000000003</v>
      </c>
      <c r="I1324" s="9">
        <v>4684.250736</v>
      </c>
      <c r="J1324">
        <f t="shared" si="76"/>
        <v>4.7897014925373143E-3</v>
      </c>
      <c r="K1324">
        <v>2.2521688938140869</v>
      </c>
      <c r="W1324" s="9">
        <v>4684.250736</v>
      </c>
      <c r="X1324">
        <v>4.7897014925373143E-3</v>
      </c>
    </row>
    <row r="1325" spans="3:24">
      <c r="C1325">
        <v>2016</v>
      </c>
      <c r="D1325">
        <v>502</v>
      </c>
      <c r="E1325" s="321">
        <v>1</v>
      </c>
      <c r="F1325" s="127">
        <v>6</v>
      </c>
      <c r="G1325" s="127">
        <v>67</v>
      </c>
      <c r="H1325" s="322">
        <v>0.30579000000000001</v>
      </c>
      <c r="I1325" s="9">
        <v>4641.9104160000006</v>
      </c>
      <c r="J1325">
        <f t="shared" si="76"/>
        <v>4.5640298507462684E-3</v>
      </c>
      <c r="K1325">
        <v>2.2718117237091064</v>
      </c>
      <c r="W1325" s="9">
        <v>4641.9104160000006</v>
      </c>
      <c r="X1325">
        <v>4.5640298507462684E-3</v>
      </c>
    </row>
    <row r="1326" spans="3:24">
      <c r="C1326">
        <v>2016</v>
      </c>
      <c r="D1326">
        <v>502</v>
      </c>
      <c r="E1326" s="321">
        <v>1</v>
      </c>
      <c r="F1326" s="127">
        <v>7</v>
      </c>
      <c r="G1326" s="127">
        <v>67</v>
      </c>
      <c r="H1326" s="322">
        <v>0.31804500000000002</v>
      </c>
      <c r="I1326" s="9">
        <v>5315.1215040000006</v>
      </c>
      <c r="J1326">
        <f t="shared" si="76"/>
        <v>4.7469402985074634E-3</v>
      </c>
      <c r="K1326">
        <v>2.5131354331970215</v>
      </c>
      <c r="W1326" s="9">
        <v>5315.1215040000006</v>
      </c>
      <c r="X1326">
        <v>4.7469402985074634E-3</v>
      </c>
    </row>
    <row r="1327" spans="3:24">
      <c r="C1327">
        <v>2016</v>
      </c>
      <c r="D1327">
        <v>502</v>
      </c>
      <c r="E1327" s="321">
        <v>1</v>
      </c>
      <c r="F1327" s="127">
        <v>8</v>
      </c>
      <c r="G1327" s="127">
        <v>67</v>
      </c>
      <c r="H1327" s="322">
        <v>0.25758000000000003</v>
      </c>
      <c r="I1327" s="9">
        <v>2646.2700000000004</v>
      </c>
      <c r="J1327">
        <f t="shared" si="76"/>
        <v>3.844477611940299E-3</v>
      </c>
      <c r="K1327">
        <v>2.7298038005828857</v>
      </c>
      <c r="W1327" s="9">
        <v>2646.2700000000004</v>
      </c>
      <c r="X1327">
        <v>3.844477611940299E-3</v>
      </c>
    </row>
    <row r="1328" spans="3:24">
      <c r="C1328">
        <v>2016</v>
      </c>
      <c r="D1328">
        <v>502</v>
      </c>
      <c r="E1328" s="321">
        <v>1</v>
      </c>
      <c r="F1328" s="127">
        <v>9</v>
      </c>
      <c r="G1328" s="127">
        <v>67</v>
      </c>
      <c r="H1328" s="322">
        <v>0.29034000000000004</v>
      </c>
      <c r="I1328" s="9">
        <v>4358.2302719999998</v>
      </c>
      <c r="J1328">
        <f t="shared" ref="J1328:J1391" si="77">H1328/G1328</f>
        <v>4.3334328358208959E-3</v>
      </c>
      <c r="K1328">
        <v>2.3582963943481445</v>
      </c>
      <c r="W1328" s="9">
        <v>4358.2302719999998</v>
      </c>
      <c r="X1328">
        <v>4.3334328358208959E-3</v>
      </c>
    </row>
    <row r="1329" spans="3:24">
      <c r="C1329">
        <v>2016</v>
      </c>
      <c r="D1329">
        <v>502</v>
      </c>
      <c r="E1329" s="321">
        <v>1</v>
      </c>
      <c r="F1329" s="127">
        <v>10</v>
      </c>
      <c r="G1329" s="127">
        <v>67</v>
      </c>
      <c r="H1329" s="322">
        <v>0.312805</v>
      </c>
      <c r="I1329" s="9">
        <v>4259.4361920000001</v>
      </c>
      <c r="J1329">
        <f t="shared" si="77"/>
        <v>4.6687313432835819E-3</v>
      </c>
      <c r="K1329">
        <v>2.4067401885986328</v>
      </c>
      <c r="W1329" s="9">
        <v>4259.4361920000001</v>
      </c>
      <c r="X1329">
        <v>4.6687313432835819E-3</v>
      </c>
    </row>
    <row r="1330" spans="3:24">
      <c r="C1330">
        <v>2016</v>
      </c>
      <c r="D1330">
        <v>502</v>
      </c>
      <c r="E1330" s="321">
        <v>1</v>
      </c>
      <c r="F1330" s="127">
        <v>11</v>
      </c>
      <c r="G1330" s="127">
        <v>67</v>
      </c>
      <c r="H1330" s="322">
        <v>0.33654499999999998</v>
      </c>
      <c r="I1330" s="9">
        <v>5277.0152160000007</v>
      </c>
      <c r="J1330">
        <f t="shared" si="77"/>
        <v>5.0230597014925367E-3</v>
      </c>
      <c r="K1330">
        <v>2.2016682624816895</v>
      </c>
      <c r="W1330" s="9">
        <v>5277.0152160000007</v>
      </c>
      <c r="X1330">
        <v>5.0230597014925367E-3</v>
      </c>
    </row>
    <row r="1331" spans="3:24">
      <c r="C1331">
        <v>2016</v>
      </c>
      <c r="D1331">
        <v>502</v>
      </c>
      <c r="E1331" s="321">
        <v>1</v>
      </c>
      <c r="F1331" s="127">
        <v>12</v>
      </c>
      <c r="G1331" s="127">
        <v>67</v>
      </c>
      <c r="H1331" s="322">
        <v>0.30934</v>
      </c>
      <c r="I1331" s="9">
        <v>5247.3769919999995</v>
      </c>
      <c r="J1331">
        <f t="shared" si="77"/>
        <v>4.617014925373134E-3</v>
      </c>
      <c r="K1331">
        <v>2.3473467826843262</v>
      </c>
      <c r="W1331" s="9">
        <v>5247.3769919999995</v>
      </c>
      <c r="X1331">
        <v>4.617014925373134E-3</v>
      </c>
    </row>
    <row r="1332" spans="3:24">
      <c r="C1332">
        <v>2016</v>
      </c>
      <c r="D1332">
        <v>502</v>
      </c>
      <c r="E1332" s="321">
        <v>1</v>
      </c>
      <c r="F1332" s="127">
        <v>13</v>
      </c>
      <c r="G1332" s="127">
        <v>67</v>
      </c>
      <c r="H1332" s="322">
        <v>0.32724500000000001</v>
      </c>
      <c r="I1332" s="9">
        <v>5384.2773599999982</v>
      </c>
      <c r="J1332">
        <f t="shared" si="77"/>
        <v>4.8842537313432835E-3</v>
      </c>
      <c r="K1332">
        <v>2.5473077297210693</v>
      </c>
      <c r="W1332" s="9">
        <v>5384.2773599999982</v>
      </c>
      <c r="X1332">
        <v>4.8842537313432835E-3</v>
      </c>
    </row>
    <row r="1333" spans="3:24">
      <c r="C1333">
        <v>2016</v>
      </c>
      <c r="D1333">
        <v>502</v>
      </c>
      <c r="E1333" s="321">
        <v>1</v>
      </c>
      <c r="F1333" s="127">
        <v>14</v>
      </c>
      <c r="G1333" s="127">
        <v>67</v>
      </c>
      <c r="H1333" s="322">
        <v>0.30346499999999998</v>
      </c>
      <c r="I1333" s="9">
        <v>4307.4218880000008</v>
      </c>
      <c r="J1333">
        <f t="shared" si="77"/>
        <v>4.5293283582089547E-3</v>
      </c>
      <c r="K1333">
        <v>2.0149145126342773</v>
      </c>
      <c r="W1333" s="9">
        <v>4307.4218880000008</v>
      </c>
      <c r="X1333">
        <v>4.5293283582089547E-3</v>
      </c>
    </row>
    <row r="1334" spans="3:24">
      <c r="C1334">
        <v>2016</v>
      </c>
      <c r="D1334">
        <v>502</v>
      </c>
      <c r="E1334" s="321">
        <v>2</v>
      </c>
      <c r="F1334" s="127">
        <v>1</v>
      </c>
      <c r="G1334" s="127">
        <v>67</v>
      </c>
      <c r="H1334" s="322">
        <v>0.28442000000000001</v>
      </c>
      <c r="I1334" s="9">
        <v>1589.173344</v>
      </c>
      <c r="J1334">
        <f t="shared" si="77"/>
        <v>4.2450746268656719E-3</v>
      </c>
      <c r="K1334">
        <v>2.2482800483703613</v>
      </c>
      <c r="W1334" s="9">
        <v>1589.173344</v>
      </c>
      <c r="X1334">
        <v>4.2450746268656719E-3</v>
      </c>
    </row>
    <row r="1335" spans="3:24">
      <c r="C1335">
        <v>2016</v>
      </c>
      <c r="D1335">
        <v>502</v>
      </c>
      <c r="E1335" s="321">
        <v>2</v>
      </c>
      <c r="F1335" s="127">
        <v>2</v>
      </c>
      <c r="G1335" s="127">
        <v>67</v>
      </c>
      <c r="H1335" s="322">
        <v>0.350105</v>
      </c>
      <c r="I1335" s="9">
        <v>1563.7691520000001</v>
      </c>
      <c r="J1335">
        <f t="shared" si="77"/>
        <v>5.2254477611940299E-3</v>
      </c>
      <c r="K1335">
        <v>2.1769566535949707</v>
      </c>
      <c r="W1335" s="9">
        <v>1563.7691520000001</v>
      </c>
      <c r="X1335">
        <v>5.2254477611940299E-3</v>
      </c>
    </row>
    <row r="1336" spans="3:24">
      <c r="C1336">
        <v>2016</v>
      </c>
      <c r="D1336">
        <v>502</v>
      </c>
      <c r="E1336" s="321">
        <v>2</v>
      </c>
      <c r="F1336" s="127">
        <v>3</v>
      </c>
      <c r="G1336" s="127">
        <v>67</v>
      </c>
      <c r="H1336" s="322">
        <v>0.298265</v>
      </c>
      <c r="I1336" s="9">
        <v>2745.0640800000001</v>
      </c>
      <c r="J1336">
        <f t="shared" si="77"/>
        <v>4.4517164179104481E-3</v>
      </c>
      <c r="K1336">
        <v>2.2749865055084229</v>
      </c>
      <c r="W1336" s="9">
        <v>2745.0640800000001</v>
      </c>
      <c r="X1336">
        <v>4.4517164179104481E-3</v>
      </c>
    </row>
    <row r="1337" spans="3:24">
      <c r="C1337">
        <v>2016</v>
      </c>
      <c r="D1337">
        <v>502</v>
      </c>
      <c r="E1337" s="321">
        <v>2</v>
      </c>
      <c r="F1337" s="127">
        <v>4</v>
      </c>
      <c r="G1337" s="127">
        <v>67</v>
      </c>
      <c r="H1337" s="322">
        <v>0.32867000000000002</v>
      </c>
      <c r="I1337" s="9">
        <v>2431.7457119999999</v>
      </c>
      <c r="J1337">
        <f t="shared" si="77"/>
        <v>4.9055223880597014E-3</v>
      </c>
      <c r="K1337">
        <v>2.3759679794311523</v>
      </c>
      <c r="W1337" s="9">
        <v>2431.7457119999999</v>
      </c>
      <c r="X1337">
        <v>4.9055223880597014E-3</v>
      </c>
    </row>
    <row r="1338" spans="3:24">
      <c r="C1338">
        <v>2016</v>
      </c>
      <c r="D1338">
        <v>502</v>
      </c>
      <c r="E1338" s="321">
        <v>2</v>
      </c>
      <c r="F1338" s="127">
        <v>5</v>
      </c>
      <c r="G1338" s="127">
        <v>67</v>
      </c>
      <c r="H1338" s="322">
        <v>0.34039999999999998</v>
      </c>
      <c r="I1338" s="9">
        <v>3240.4458240000013</v>
      </c>
      <c r="J1338">
        <f t="shared" si="77"/>
        <v>5.0805970149253726E-3</v>
      </c>
      <c r="K1338">
        <v>2.2345342636108398</v>
      </c>
      <c r="W1338" s="9">
        <v>3240.4458240000013</v>
      </c>
      <c r="X1338">
        <v>5.0805970149253726E-3</v>
      </c>
    </row>
    <row r="1339" spans="3:24">
      <c r="C1339">
        <v>2016</v>
      </c>
      <c r="D1339">
        <v>502</v>
      </c>
      <c r="E1339" s="321">
        <v>2</v>
      </c>
      <c r="F1339" s="127">
        <v>6</v>
      </c>
      <c r="G1339" s="127">
        <v>67</v>
      </c>
      <c r="H1339" s="322">
        <v>0.30897000000000002</v>
      </c>
      <c r="I1339" s="9">
        <v>5521.1777279999988</v>
      </c>
      <c r="J1339">
        <f t="shared" si="77"/>
        <v>4.6114925373134334E-3</v>
      </c>
      <c r="K1339">
        <v>2.2262885570526123</v>
      </c>
      <c r="W1339" s="9">
        <v>5521.1777279999988</v>
      </c>
      <c r="X1339">
        <v>4.6114925373134334E-3</v>
      </c>
    </row>
    <row r="1340" spans="3:24">
      <c r="C1340">
        <v>2016</v>
      </c>
      <c r="D1340">
        <v>502</v>
      </c>
      <c r="E1340" s="321">
        <v>2</v>
      </c>
      <c r="F1340" s="127">
        <v>7</v>
      </c>
      <c r="G1340" s="127">
        <v>67</v>
      </c>
      <c r="H1340" s="322">
        <v>0.31113000000000002</v>
      </c>
      <c r="I1340" s="9">
        <v>5483.0714400000006</v>
      </c>
      <c r="J1340">
        <f t="shared" si="77"/>
        <v>4.643731343283582E-3</v>
      </c>
      <c r="K1340">
        <v>2.8274636268615723</v>
      </c>
      <c r="W1340" s="9">
        <v>5483.0714400000006</v>
      </c>
      <c r="X1340">
        <v>4.643731343283582E-3</v>
      </c>
    </row>
    <row r="1341" spans="3:24">
      <c r="C1341">
        <v>2016</v>
      </c>
      <c r="D1341">
        <v>502</v>
      </c>
      <c r="E1341" s="321">
        <v>2</v>
      </c>
      <c r="F1341" s="127">
        <v>8</v>
      </c>
      <c r="G1341" s="127">
        <v>67</v>
      </c>
      <c r="H1341" s="322">
        <v>0.29757</v>
      </c>
      <c r="I1341" s="9">
        <v>3322.3037759999997</v>
      </c>
      <c r="J1341">
        <f t="shared" si="77"/>
        <v>4.4413432835820896E-3</v>
      </c>
      <c r="K1341">
        <v>2.3101670742034912</v>
      </c>
      <c r="W1341" s="9">
        <v>3322.3037759999997</v>
      </c>
      <c r="X1341">
        <v>4.4413432835820896E-3</v>
      </c>
    </row>
    <row r="1342" spans="3:24">
      <c r="C1342">
        <v>2016</v>
      </c>
      <c r="D1342">
        <v>502</v>
      </c>
      <c r="E1342" s="321">
        <v>2</v>
      </c>
      <c r="F1342" s="127">
        <v>9</v>
      </c>
      <c r="G1342" s="127">
        <v>67</v>
      </c>
      <c r="H1342" s="322">
        <v>0.31915000000000004</v>
      </c>
      <c r="I1342" s="9">
        <v>5233.2635519999994</v>
      </c>
      <c r="J1342">
        <f t="shared" si="77"/>
        <v>4.7634328358208966E-3</v>
      </c>
      <c r="K1342">
        <v>2.2185099124908447</v>
      </c>
      <c r="W1342" s="9">
        <v>5233.2635519999994</v>
      </c>
      <c r="X1342">
        <v>4.7634328358208966E-3</v>
      </c>
    </row>
    <row r="1343" spans="3:24">
      <c r="C1343">
        <v>2016</v>
      </c>
      <c r="D1343">
        <v>502</v>
      </c>
      <c r="E1343" s="321">
        <v>2</v>
      </c>
      <c r="F1343" s="127">
        <v>10</v>
      </c>
      <c r="G1343" s="127">
        <v>67</v>
      </c>
      <c r="H1343" s="322">
        <v>0.33738999999999997</v>
      </c>
      <c r="I1343" s="9">
        <v>5202.2139839999982</v>
      </c>
      <c r="J1343">
        <f t="shared" si="77"/>
        <v>5.0356716417910442E-3</v>
      </c>
      <c r="K1343">
        <v>2.3054652214050293</v>
      </c>
      <c r="W1343" s="9">
        <v>5202.2139839999982</v>
      </c>
      <c r="X1343">
        <v>5.0356716417910442E-3</v>
      </c>
    </row>
    <row r="1344" spans="3:24">
      <c r="C1344">
        <v>2016</v>
      </c>
      <c r="D1344">
        <v>502</v>
      </c>
      <c r="E1344" s="321">
        <v>2</v>
      </c>
      <c r="F1344" s="127">
        <v>11</v>
      </c>
      <c r="G1344" s="127">
        <v>67</v>
      </c>
      <c r="H1344" s="322">
        <v>0.32808000000000004</v>
      </c>
      <c r="I1344" s="9">
        <v>4966.5195360000007</v>
      </c>
      <c r="J1344">
        <f t="shared" si="77"/>
        <v>4.8967164179104482E-3</v>
      </c>
      <c r="K1344">
        <v>2.3237357139587402</v>
      </c>
      <c r="W1344" s="9">
        <v>4966.5195360000007</v>
      </c>
      <c r="X1344">
        <v>4.8967164179104482E-3</v>
      </c>
    </row>
    <row r="1345" spans="3:24">
      <c r="C1345">
        <v>2016</v>
      </c>
      <c r="D1345">
        <v>502</v>
      </c>
      <c r="E1345" s="321">
        <v>2</v>
      </c>
      <c r="F1345" s="127">
        <v>12</v>
      </c>
      <c r="G1345" s="127">
        <v>67</v>
      </c>
      <c r="H1345" s="322">
        <v>0.35744500000000001</v>
      </c>
      <c r="I1345" s="9">
        <v>5260.0790880000004</v>
      </c>
      <c r="J1345">
        <f t="shared" si="77"/>
        <v>5.3350000000000003E-3</v>
      </c>
      <c r="K1345">
        <v>2.3853049278259277</v>
      </c>
      <c r="W1345" s="9">
        <v>5260.0790880000004</v>
      </c>
      <c r="X1345">
        <v>5.3350000000000003E-3</v>
      </c>
    </row>
    <row r="1346" spans="3:24">
      <c r="C1346">
        <v>2016</v>
      </c>
      <c r="D1346">
        <v>502</v>
      </c>
      <c r="E1346" s="321">
        <v>2</v>
      </c>
      <c r="F1346" s="127">
        <v>13</v>
      </c>
      <c r="G1346" s="127">
        <v>67</v>
      </c>
      <c r="H1346" s="322">
        <v>0.35182000000000002</v>
      </c>
      <c r="I1346" s="9">
        <v>5629.851216</v>
      </c>
      <c r="J1346">
        <f t="shared" si="77"/>
        <v>5.251044776119403E-3</v>
      </c>
      <c r="K1346">
        <v>2.5605206489562988</v>
      </c>
      <c r="W1346" s="9">
        <v>5629.851216</v>
      </c>
      <c r="X1346">
        <v>5.251044776119403E-3</v>
      </c>
    </row>
    <row r="1347" spans="3:24">
      <c r="C1347">
        <v>2016</v>
      </c>
      <c r="D1347">
        <v>502</v>
      </c>
      <c r="E1347" s="321">
        <v>2</v>
      </c>
      <c r="F1347" s="127">
        <v>14</v>
      </c>
      <c r="G1347" s="127">
        <v>67</v>
      </c>
      <c r="H1347" s="322">
        <v>0.311305</v>
      </c>
      <c r="I1347" s="9">
        <v>5569.1634239999994</v>
      </c>
      <c r="J1347">
        <f t="shared" si="77"/>
        <v>4.6463432835820899E-3</v>
      </c>
      <c r="K1347">
        <v>2.2839601039886475</v>
      </c>
      <c r="W1347" s="9">
        <v>5569.1634239999994</v>
      </c>
      <c r="X1347">
        <v>4.6463432835820899E-3</v>
      </c>
    </row>
    <row r="1348" spans="3:24">
      <c r="C1348">
        <v>2016</v>
      </c>
      <c r="D1348">
        <v>502</v>
      </c>
      <c r="E1348" s="321">
        <v>3</v>
      </c>
      <c r="F1348" s="127">
        <v>1</v>
      </c>
      <c r="G1348" s="127">
        <v>67</v>
      </c>
      <c r="H1348" s="322">
        <v>0.300875</v>
      </c>
      <c r="I1348" s="9">
        <v>2273.6751839999997</v>
      </c>
      <c r="J1348">
        <f t="shared" si="77"/>
        <v>4.4906716417910447E-3</v>
      </c>
      <c r="K1348">
        <v>2.3414077758789063</v>
      </c>
      <c r="W1348" s="9">
        <v>2273.6751839999997</v>
      </c>
      <c r="X1348">
        <v>4.4906716417910447E-3</v>
      </c>
    </row>
    <row r="1349" spans="3:24">
      <c r="C1349">
        <v>2016</v>
      </c>
      <c r="D1349">
        <v>502</v>
      </c>
      <c r="E1349" s="321">
        <v>3</v>
      </c>
      <c r="F1349" s="127">
        <v>2</v>
      </c>
      <c r="G1349" s="127">
        <v>67</v>
      </c>
      <c r="H1349" s="322">
        <v>0.336565</v>
      </c>
      <c r="I1349" s="9">
        <v>2721.0712320000002</v>
      </c>
      <c r="J1349">
        <f t="shared" si="77"/>
        <v>5.0233582089552241E-3</v>
      </c>
      <c r="K1349">
        <v>2.413557767868042</v>
      </c>
      <c r="W1349" s="9">
        <v>2721.0712320000002</v>
      </c>
      <c r="X1349">
        <v>5.0233582089552241E-3</v>
      </c>
    </row>
    <row r="1350" spans="3:24">
      <c r="C1350">
        <v>2016</v>
      </c>
      <c r="D1350">
        <v>502</v>
      </c>
      <c r="E1350" s="321">
        <v>3</v>
      </c>
      <c r="F1350" s="127">
        <v>3</v>
      </c>
      <c r="G1350" s="127">
        <v>67</v>
      </c>
      <c r="H1350" s="322">
        <v>0.32495499999999999</v>
      </c>
      <c r="I1350" s="9">
        <v>3908.0115360000004</v>
      </c>
      <c r="J1350">
        <f t="shared" si="77"/>
        <v>4.8500746268656716E-3</v>
      </c>
      <c r="K1350">
        <v>2.5351450443267822</v>
      </c>
      <c r="W1350" s="9">
        <v>3908.0115360000004</v>
      </c>
      <c r="X1350">
        <v>4.8500746268656716E-3</v>
      </c>
    </row>
    <row r="1351" spans="3:24">
      <c r="C1351">
        <v>2016</v>
      </c>
      <c r="D1351">
        <v>502</v>
      </c>
      <c r="E1351" s="321">
        <v>3</v>
      </c>
      <c r="F1351" s="127">
        <v>4</v>
      </c>
      <c r="G1351" s="127">
        <v>67</v>
      </c>
      <c r="H1351" s="322">
        <v>0.31275999999999998</v>
      </c>
      <c r="I1351" s="9">
        <v>4409.0386560000006</v>
      </c>
      <c r="J1351">
        <f t="shared" si="77"/>
        <v>4.6680597014925372E-3</v>
      </c>
      <c r="K1351">
        <v>2.3289804458618164</v>
      </c>
      <c r="W1351" s="9">
        <v>4409.0386560000006</v>
      </c>
      <c r="X1351">
        <v>4.6680597014925372E-3</v>
      </c>
    </row>
    <row r="1352" spans="3:24">
      <c r="C1352">
        <v>2016</v>
      </c>
      <c r="D1352">
        <v>502</v>
      </c>
      <c r="E1352" s="321">
        <v>3</v>
      </c>
      <c r="F1352" s="127">
        <v>5</v>
      </c>
      <c r="G1352" s="127">
        <v>67</v>
      </c>
      <c r="H1352" s="322">
        <v>0.37993500000000002</v>
      </c>
      <c r="I1352" s="9">
        <v>4811.2716960000007</v>
      </c>
      <c r="J1352">
        <f t="shared" si="77"/>
        <v>5.6706716417910452E-3</v>
      </c>
      <c r="K1352">
        <v>2.3342170715332031</v>
      </c>
      <c r="W1352" s="9">
        <v>4811.2716960000007</v>
      </c>
      <c r="X1352">
        <v>5.6706716417910452E-3</v>
      </c>
    </row>
    <row r="1353" spans="3:24">
      <c r="C1353">
        <v>2016</v>
      </c>
      <c r="D1353">
        <v>502</v>
      </c>
      <c r="E1353" s="321">
        <v>3</v>
      </c>
      <c r="F1353" s="127">
        <v>6</v>
      </c>
      <c r="G1353" s="127">
        <v>67</v>
      </c>
      <c r="H1353" s="322">
        <v>0.31586999999999998</v>
      </c>
      <c r="I1353" s="9">
        <v>5039.9094239999995</v>
      </c>
      <c r="J1353">
        <f t="shared" si="77"/>
        <v>4.7144776119402987E-3</v>
      </c>
      <c r="K1353">
        <v>2.3973712921142578</v>
      </c>
      <c r="W1353" s="9">
        <v>5039.9094239999995</v>
      </c>
      <c r="X1353">
        <v>4.7144776119402987E-3</v>
      </c>
    </row>
    <row r="1354" spans="3:24">
      <c r="C1354">
        <v>2016</v>
      </c>
      <c r="D1354">
        <v>502</v>
      </c>
      <c r="E1354" s="321">
        <v>3</v>
      </c>
      <c r="F1354" s="127">
        <v>7</v>
      </c>
      <c r="G1354" s="127">
        <v>67</v>
      </c>
      <c r="H1354" s="322">
        <v>0.32086999999999999</v>
      </c>
      <c r="I1354" s="9">
        <v>5387.1000480000002</v>
      </c>
      <c r="J1354">
        <f t="shared" si="77"/>
        <v>4.7891044776119402E-3</v>
      </c>
      <c r="K1354">
        <v>2.4704797267913818</v>
      </c>
      <c r="W1354" s="9">
        <v>5387.1000480000002</v>
      </c>
      <c r="X1354">
        <v>4.7891044776119402E-3</v>
      </c>
    </row>
    <row r="1355" spans="3:24">
      <c r="C1355">
        <v>2016</v>
      </c>
      <c r="D1355">
        <v>502</v>
      </c>
      <c r="E1355" s="321">
        <v>3</v>
      </c>
      <c r="F1355" s="127">
        <v>8</v>
      </c>
      <c r="G1355" s="127">
        <v>67</v>
      </c>
      <c r="H1355" s="322">
        <v>0.30365500000000001</v>
      </c>
      <c r="I1355" s="9">
        <v>4486.6625759999988</v>
      </c>
      <c r="J1355">
        <f t="shared" si="77"/>
        <v>4.5321641791044778E-3</v>
      </c>
      <c r="K1355">
        <v>2.3470125198364258</v>
      </c>
      <c r="W1355" s="9">
        <v>4486.6625759999988</v>
      </c>
      <c r="X1355">
        <v>4.5321641791044778E-3</v>
      </c>
    </row>
    <row r="1356" spans="3:24">
      <c r="C1356">
        <v>2016</v>
      </c>
      <c r="D1356">
        <v>502</v>
      </c>
      <c r="E1356" s="321">
        <v>3</v>
      </c>
      <c r="F1356" s="127">
        <v>9</v>
      </c>
      <c r="G1356" s="127">
        <v>67</v>
      </c>
      <c r="H1356" s="322">
        <v>0.33945999999999998</v>
      </c>
      <c r="I1356" s="9">
        <v>4980.6329759999999</v>
      </c>
      <c r="J1356">
        <f t="shared" si="77"/>
        <v>5.0665671641791045E-3</v>
      </c>
      <c r="K1356">
        <v>2.6593873500823975</v>
      </c>
      <c r="W1356" s="9">
        <v>4980.6329759999999</v>
      </c>
      <c r="X1356">
        <v>5.0665671641791045E-3</v>
      </c>
    </row>
    <row r="1357" spans="3:24">
      <c r="C1357">
        <v>2016</v>
      </c>
      <c r="D1357">
        <v>502</v>
      </c>
      <c r="E1357" s="321">
        <v>3</v>
      </c>
      <c r="F1357" s="127">
        <v>10</v>
      </c>
      <c r="G1357" s="127">
        <v>67</v>
      </c>
      <c r="H1357" s="322">
        <v>0.33815499999999998</v>
      </c>
      <c r="I1357" s="9">
        <v>4852.2006720000008</v>
      </c>
      <c r="J1357">
        <f t="shared" si="77"/>
        <v>5.0470895522388053E-3</v>
      </c>
      <c r="K1357">
        <v>2.2532148361206055</v>
      </c>
      <c r="W1357" s="9">
        <v>4852.2006720000008</v>
      </c>
      <c r="X1357">
        <v>5.0470895522388053E-3</v>
      </c>
    </row>
    <row r="1358" spans="3:24">
      <c r="C1358">
        <v>2016</v>
      </c>
      <c r="D1358">
        <v>502</v>
      </c>
      <c r="E1358" s="321">
        <v>3</v>
      </c>
      <c r="F1358" s="127">
        <v>11</v>
      </c>
      <c r="G1358" s="127">
        <v>67</v>
      </c>
      <c r="H1358" s="322">
        <v>0.33004</v>
      </c>
      <c r="I1358" s="9">
        <v>5346.1710719999992</v>
      </c>
      <c r="J1358">
        <f t="shared" si="77"/>
        <v>4.9259701492537318E-3</v>
      </c>
      <c r="K1358">
        <v>2.3106412887573242</v>
      </c>
      <c r="W1358" s="9">
        <v>5346.1710719999992</v>
      </c>
      <c r="X1358">
        <v>4.9259701492537318E-3</v>
      </c>
    </row>
    <row r="1359" spans="3:24">
      <c r="C1359">
        <v>2016</v>
      </c>
      <c r="D1359">
        <v>502</v>
      </c>
      <c r="E1359" s="321">
        <v>3</v>
      </c>
      <c r="F1359" s="127">
        <v>12</v>
      </c>
      <c r="G1359" s="127">
        <v>67</v>
      </c>
      <c r="H1359" s="322">
        <v>0.34214</v>
      </c>
      <c r="I1359" s="9">
        <v>5000.3917919999985</v>
      </c>
      <c r="J1359">
        <f t="shared" si="77"/>
        <v>5.1065671641791046E-3</v>
      </c>
      <c r="K1359">
        <v>2.2928943634033203</v>
      </c>
      <c r="W1359" s="9">
        <v>5000.3917919999985</v>
      </c>
      <c r="X1359">
        <v>5.1065671641791046E-3</v>
      </c>
    </row>
    <row r="1360" spans="3:24">
      <c r="C1360">
        <v>2016</v>
      </c>
      <c r="D1360">
        <v>502</v>
      </c>
      <c r="E1360" s="321">
        <v>3</v>
      </c>
      <c r="F1360" s="127">
        <v>13</v>
      </c>
      <c r="G1360" s="127">
        <v>67</v>
      </c>
      <c r="H1360" s="322">
        <v>0.32331500000000002</v>
      </c>
      <c r="I1360" s="9">
        <v>5325.0009120000004</v>
      </c>
      <c r="J1360">
        <f t="shared" si="77"/>
        <v>4.8255970149253735E-3</v>
      </c>
      <c r="K1360">
        <v>2.4750096797943115</v>
      </c>
      <c r="W1360" s="9">
        <v>5325.0009120000004</v>
      </c>
      <c r="X1360">
        <v>4.8255970149253735E-3</v>
      </c>
    </row>
    <row r="1361" spans="3:24">
      <c r="C1361">
        <v>2016</v>
      </c>
      <c r="D1361">
        <v>502</v>
      </c>
      <c r="E1361" s="321">
        <v>3</v>
      </c>
      <c r="F1361" s="127">
        <v>14</v>
      </c>
      <c r="G1361" s="127">
        <v>67</v>
      </c>
      <c r="H1361" s="322">
        <v>0.34026000000000001</v>
      </c>
      <c r="I1361" s="9">
        <v>4898.7750239999987</v>
      </c>
      <c r="J1361">
        <f t="shared" si="77"/>
        <v>5.0785074626865673E-3</v>
      </c>
      <c r="K1361">
        <v>2.4172976016998291</v>
      </c>
      <c r="W1361" s="9">
        <v>4898.7750239999987</v>
      </c>
      <c r="X1361">
        <v>5.0785074626865673E-3</v>
      </c>
    </row>
    <row r="1362" spans="3:24">
      <c r="C1362">
        <v>2016</v>
      </c>
      <c r="D1362">
        <v>502</v>
      </c>
      <c r="E1362" s="321">
        <v>4</v>
      </c>
      <c r="F1362" s="127">
        <v>1</v>
      </c>
      <c r="G1362" s="127">
        <v>67</v>
      </c>
      <c r="H1362" s="322">
        <v>0.322745</v>
      </c>
      <c r="I1362" s="9">
        <v>2248.2709919999993</v>
      </c>
      <c r="J1362">
        <f t="shared" si="77"/>
        <v>4.817089552238806E-3</v>
      </c>
      <c r="K1362">
        <v>2.2363009452819824</v>
      </c>
      <c r="W1362" s="9">
        <v>2248.2709919999993</v>
      </c>
      <c r="X1362">
        <v>4.817089552238806E-3</v>
      </c>
    </row>
    <row r="1363" spans="3:24">
      <c r="C1363">
        <v>2016</v>
      </c>
      <c r="D1363">
        <v>502</v>
      </c>
      <c r="E1363" s="321">
        <v>4</v>
      </c>
      <c r="F1363" s="127">
        <v>2</v>
      </c>
      <c r="G1363" s="127">
        <v>67</v>
      </c>
      <c r="H1363" s="322">
        <v>0.31838999999999995</v>
      </c>
      <c r="I1363" s="9">
        <v>2695.6670400000007</v>
      </c>
      <c r="J1363">
        <f t="shared" si="77"/>
        <v>4.7520895522388052E-3</v>
      </c>
      <c r="K1363">
        <v>2.1789765357971191</v>
      </c>
      <c r="W1363" s="9">
        <v>2695.6670400000007</v>
      </c>
      <c r="X1363">
        <v>4.7520895522388052E-3</v>
      </c>
    </row>
    <row r="1364" spans="3:24">
      <c r="C1364">
        <v>2016</v>
      </c>
      <c r="D1364">
        <v>502</v>
      </c>
      <c r="E1364" s="321">
        <v>4</v>
      </c>
      <c r="F1364" s="127">
        <v>3</v>
      </c>
      <c r="G1364" s="127">
        <v>67</v>
      </c>
      <c r="H1364" s="322">
        <v>0.28005000000000002</v>
      </c>
      <c r="I1364" s="9">
        <v>2852.3262240000008</v>
      </c>
      <c r="J1364">
        <f t="shared" si="77"/>
        <v>4.1798507462686568E-3</v>
      </c>
      <c r="K1364">
        <v>2.1353762149810791</v>
      </c>
      <c r="W1364" s="9">
        <v>2852.3262240000008</v>
      </c>
      <c r="X1364">
        <v>4.1798507462686568E-3</v>
      </c>
    </row>
    <row r="1365" spans="3:24">
      <c r="C1365">
        <v>2016</v>
      </c>
      <c r="D1365">
        <v>502</v>
      </c>
      <c r="E1365" s="321">
        <v>4</v>
      </c>
      <c r="F1365" s="127">
        <v>4</v>
      </c>
      <c r="G1365" s="127">
        <v>67</v>
      </c>
      <c r="H1365" s="322">
        <v>0.36360999999999999</v>
      </c>
      <c r="I1365" s="9">
        <v>3549.5301599999998</v>
      </c>
      <c r="J1365">
        <f t="shared" si="77"/>
        <v>5.427014925373134E-3</v>
      </c>
      <c r="K1365">
        <v>2.3083162307739258</v>
      </c>
      <c r="W1365" s="9">
        <v>3549.5301599999998</v>
      </c>
      <c r="X1365">
        <v>5.427014925373134E-3</v>
      </c>
    </row>
    <row r="1366" spans="3:24">
      <c r="C1366">
        <v>2016</v>
      </c>
      <c r="D1366">
        <v>502</v>
      </c>
      <c r="E1366" s="321">
        <v>4</v>
      </c>
      <c r="F1366" s="127">
        <v>5</v>
      </c>
      <c r="G1366" s="127">
        <v>67</v>
      </c>
      <c r="H1366" s="322">
        <v>0.31677</v>
      </c>
      <c r="I1366" s="9">
        <v>4948.1720640000003</v>
      </c>
      <c r="J1366">
        <f t="shared" si="77"/>
        <v>4.7279104477611937E-3</v>
      </c>
      <c r="K1366">
        <v>2.2241284847259521</v>
      </c>
      <c r="W1366" s="9">
        <v>4948.1720640000003</v>
      </c>
      <c r="X1366">
        <v>4.7279104477611937E-3</v>
      </c>
    </row>
    <row r="1367" spans="3:24">
      <c r="C1367">
        <v>2016</v>
      </c>
      <c r="D1367">
        <v>502</v>
      </c>
      <c r="E1367" s="321">
        <v>4</v>
      </c>
      <c r="F1367" s="127">
        <v>6</v>
      </c>
      <c r="G1367" s="127">
        <v>67</v>
      </c>
      <c r="H1367" s="322">
        <v>0.33533999999999997</v>
      </c>
      <c r="I1367" s="9">
        <v>5272.7811839999986</v>
      </c>
      <c r="J1367">
        <f t="shared" si="77"/>
        <v>5.0050746268656713E-3</v>
      </c>
      <c r="K1367">
        <v>2.1695511341094971</v>
      </c>
      <c r="W1367" s="9">
        <v>5272.7811839999986</v>
      </c>
      <c r="X1367">
        <v>5.0050746268656713E-3</v>
      </c>
    </row>
    <row r="1368" spans="3:24">
      <c r="C1368">
        <v>2016</v>
      </c>
      <c r="D1368">
        <v>502</v>
      </c>
      <c r="E1368" s="321">
        <v>4</v>
      </c>
      <c r="F1368" s="127">
        <v>7</v>
      </c>
      <c r="G1368" s="127">
        <v>67</v>
      </c>
      <c r="H1368" s="322">
        <v>0.35814999999999997</v>
      </c>
      <c r="I1368" s="9">
        <v>5267.135808</v>
      </c>
      <c r="J1368">
        <f t="shared" si="77"/>
        <v>5.3455223880597008E-3</v>
      </c>
      <c r="K1368">
        <v>2.6698286533355713</v>
      </c>
      <c r="W1368" s="9">
        <v>5267.135808</v>
      </c>
      <c r="X1368">
        <v>5.3455223880597008E-3</v>
      </c>
    </row>
    <row r="1369" spans="3:24">
      <c r="C1369">
        <v>2016</v>
      </c>
      <c r="D1369">
        <v>502</v>
      </c>
      <c r="E1369" s="321">
        <v>4</v>
      </c>
      <c r="F1369" s="127">
        <v>8</v>
      </c>
      <c r="G1369" s="127">
        <v>67</v>
      </c>
      <c r="H1369" s="322">
        <v>0.30742000000000003</v>
      </c>
      <c r="I1369" s="9">
        <v>4126.7698559999999</v>
      </c>
      <c r="J1369">
        <f t="shared" si="77"/>
        <v>4.5883582089552245E-3</v>
      </c>
      <c r="K1369">
        <v>2.1174135208129883</v>
      </c>
      <c r="W1369" s="9">
        <v>4126.7698559999999</v>
      </c>
      <c r="X1369">
        <v>4.5883582089552245E-3</v>
      </c>
    </row>
    <row r="1370" spans="3:24">
      <c r="C1370">
        <v>2016</v>
      </c>
      <c r="D1370">
        <v>502</v>
      </c>
      <c r="E1370" s="321">
        <v>4</v>
      </c>
      <c r="F1370" s="127">
        <v>9</v>
      </c>
      <c r="G1370" s="127">
        <v>67</v>
      </c>
      <c r="H1370" s="322">
        <v>0.31035999999999997</v>
      </c>
      <c r="I1370" s="9">
        <v>4698.364176</v>
      </c>
      <c r="J1370">
        <f t="shared" si="77"/>
        <v>4.6322388059701486E-3</v>
      </c>
      <c r="K1370">
        <v>2.1404318809509277</v>
      </c>
      <c r="W1370" s="9">
        <v>4698.364176</v>
      </c>
      <c r="X1370">
        <v>4.6322388059701486E-3</v>
      </c>
    </row>
    <row r="1371" spans="3:24">
      <c r="C1371">
        <v>2016</v>
      </c>
      <c r="D1371">
        <v>502</v>
      </c>
      <c r="E1371" s="321">
        <v>4</v>
      </c>
      <c r="F1371" s="127">
        <v>10</v>
      </c>
      <c r="G1371" s="127">
        <v>67</v>
      </c>
      <c r="H1371" s="322">
        <v>0.30877500000000002</v>
      </c>
      <c r="I1371" s="9">
        <v>5175.3984480000008</v>
      </c>
      <c r="J1371">
        <f t="shared" si="77"/>
        <v>4.6085820895522388E-3</v>
      </c>
      <c r="K1371">
        <v>2.275970458984375</v>
      </c>
      <c r="W1371" s="9">
        <v>5175.3984480000008</v>
      </c>
      <c r="X1371">
        <v>4.6085820895522388E-3</v>
      </c>
    </row>
    <row r="1372" spans="3:24">
      <c r="C1372">
        <v>2016</v>
      </c>
      <c r="D1372">
        <v>502</v>
      </c>
      <c r="E1372" s="321">
        <v>4</v>
      </c>
      <c r="F1372" s="127">
        <v>11</v>
      </c>
      <c r="G1372" s="127">
        <v>67</v>
      </c>
      <c r="H1372" s="322">
        <v>0.32905499999999999</v>
      </c>
      <c r="I1372" s="9">
        <v>4222.7412480000003</v>
      </c>
      <c r="J1372">
        <f t="shared" si="77"/>
        <v>4.9112686567164181E-3</v>
      </c>
      <c r="K1372">
        <v>2.320683479309082</v>
      </c>
      <c r="W1372" s="9">
        <v>4222.7412480000003</v>
      </c>
      <c r="X1372">
        <v>4.9112686567164181E-3</v>
      </c>
    </row>
    <row r="1373" spans="3:24">
      <c r="C1373">
        <v>2016</v>
      </c>
      <c r="D1373">
        <v>502</v>
      </c>
      <c r="E1373" s="321">
        <v>4</v>
      </c>
      <c r="F1373" s="127">
        <v>12</v>
      </c>
      <c r="G1373" s="127">
        <v>67</v>
      </c>
      <c r="H1373" s="322">
        <v>0.356265</v>
      </c>
      <c r="I1373" s="9">
        <v>5381.4546720000008</v>
      </c>
      <c r="J1373">
        <f t="shared" si="77"/>
        <v>5.3173880597014922E-3</v>
      </c>
      <c r="K1373">
        <v>2.259413480758667</v>
      </c>
      <c r="W1373" s="9">
        <v>5381.4546720000008</v>
      </c>
      <c r="X1373">
        <v>5.3173880597014922E-3</v>
      </c>
    </row>
    <row r="1374" spans="3:24">
      <c r="C1374">
        <v>2016</v>
      </c>
      <c r="D1374">
        <v>502</v>
      </c>
      <c r="E1374" s="321">
        <v>4</v>
      </c>
      <c r="F1374" s="127">
        <v>13</v>
      </c>
      <c r="G1374" s="127">
        <v>67</v>
      </c>
      <c r="H1374" s="322">
        <v>0.34489999999999998</v>
      </c>
      <c r="I1374" s="9">
        <v>5377.2206400000005</v>
      </c>
      <c r="J1374">
        <f t="shared" si="77"/>
        <v>5.1477611940298502E-3</v>
      </c>
      <c r="K1374">
        <v>2.2874290943145752</v>
      </c>
      <c r="W1374" s="9">
        <v>5377.2206400000005</v>
      </c>
      <c r="X1374">
        <v>5.1477611940298502E-3</v>
      </c>
    </row>
    <row r="1375" spans="3:24">
      <c r="C1375">
        <v>2016</v>
      </c>
      <c r="D1375">
        <v>502</v>
      </c>
      <c r="E1375" s="321">
        <v>4</v>
      </c>
      <c r="F1375" s="127">
        <v>14</v>
      </c>
      <c r="G1375" s="127">
        <v>67</v>
      </c>
      <c r="H1375" s="322">
        <v>0.32094</v>
      </c>
      <c r="I1375" s="9">
        <v>5007.4485119999999</v>
      </c>
      <c r="J1375">
        <f t="shared" si="77"/>
        <v>4.7901492537313437E-3</v>
      </c>
      <c r="K1375">
        <v>2.3042750358581543</v>
      </c>
      <c r="W1375" s="9">
        <v>5007.4485119999999</v>
      </c>
      <c r="X1375">
        <v>4.7901492537313437E-3</v>
      </c>
    </row>
    <row r="1376" spans="3:24">
      <c r="C1376">
        <v>2016</v>
      </c>
      <c r="D1376">
        <v>502</v>
      </c>
      <c r="E1376" s="321">
        <v>1</v>
      </c>
      <c r="F1376" s="127">
        <v>1</v>
      </c>
      <c r="G1376" s="127">
        <v>69</v>
      </c>
      <c r="H1376">
        <v>0.32971</v>
      </c>
      <c r="I1376" s="9">
        <v>2142.4201919999996</v>
      </c>
      <c r="J1376">
        <f t="shared" si="77"/>
        <v>4.7784057971014494E-3</v>
      </c>
      <c r="K1376">
        <v>2.4515621662139893</v>
      </c>
      <c r="W1376" s="9">
        <v>2142.4201919999996</v>
      </c>
      <c r="X1376">
        <v>4.7784057971014494E-3</v>
      </c>
    </row>
    <row r="1377" spans="3:24">
      <c r="C1377">
        <v>2016</v>
      </c>
      <c r="D1377">
        <v>502</v>
      </c>
      <c r="E1377" s="321">
        <v>1</v>
      </c>
      <c r="F1377" s="127">
        <v>2</v>
      </c>
      <c r="G1377" s="127">
        <v>69</v>
      </c>
      <c r="H1377">
        <v>0.24609999999999999</v>
      </c>
      <c r="I1377" s="9">
        <v>772.00516800000003</v>
      </c>
      <c r="J1377">
        <f t="shared" si="77"/>
        <v>3.5666666666666663E-3</v>
      </c>
      <c r="K1377">
        <v>2.4906442165374756</v>
      </c>
      <c r="W1377" s="9">
        <v>772.00516800000003</v>
      </c>
      <c r="X1377">
        <v>3.5666666666666663E-3</v>
      </c>
    </row>
    <row r="1378" spans="3:24">
      <c r="C1378">
        <v>2016</v>
      </c>
      <c r="D1378">
        <v>502</v>
      </c>
      <c r="E1378" s="321">
        <v>1</v>
      </c>
      <c r="F1378" s="127">
        <v>3</v>
      </c>
      <c r="G1378" s="127">
        <v>69</v>
      </c>
      <c r="H1378">
        <v>0.34814500000000004</v>
      </c>
      <c r="I1378" s="9">
        <v>3285.6088319999994</v>
      </c>
      <c r="J1378">
        <f t="shared" si="77"/>
        <v>5.0455797101449278E-3</v>
      </c>
      <c r="K1378">
        <v>2.23380446434021</v>
      </c>
      <c r="W1378" s="9">
        <v>3285.6088319999994</v>
      </c>
      <c r="X1378">
        <v>5.0455797101449278E-3</v>
      </c>
    </row>
    <row r="1379" spans="3:24">
      <c r="C1379">
        <v>2016</v>
      </c>
      <c r="D1379">
        <v>502</v>
      </c>
      <c r="E1379" s="321">
        <v>1</v>
      </c>
      <c r="F1379" s="127">
        <v>4</v>
      </c>
      <c r="G1379" s="127">
        <v>69</v>
      </c>
      <c r="H1379">
        <v>0.34603</v>
      </c>
      <c r="I1379" s="9">
        <v>2850.9148799999994</v>
      </c>
      <c r="J1379">
        <f t="shared" si="77"/>
        <v>5.0149275362318842E-3</v>
      </c>
      <c r="K1379">
        <v>2.2379496097564697</v>
      </c>
      <c r="W1379" s="9">
        <v>2850.9148799999994</v>
      </c>
      <c r="X1379">
        <v>5.0149275362318842E-3</v>
      </c>
    </row>
    <row r="1380" spans="3:24">
      <c r="C1380">
        <v>2016</v>
      </c>
      <c r="D1380">
        <v>502</v>
      </c>
      <c r="E1380" s="321">
        <v>1</v>
      </c>
      <c r="F1380" s="127">
        <v>5</v>
      </c>
      <c r="G1380" s="127">
        <v>69</v>
      </c>
      <c r="H1380">
        <v>0.36533499999999997</v>
      </c>
      <c r="I1380" s="9">
        <v>4684.250736</v>
      </c>
      <c r="J1380">
        <f t="shared" si="77"/>
        <v>5.2947101449275355E-3</v>
      </c>
      <c r="K1380">
        <v>2.3429486751556396</v>
      </c>
      <c r="W1380" s="9">
        <v>4684.250736</v>
      </c>
      <c r="X1380">
        <v>5.2947101449275355E-3</v>
      </c>
    </row>
    <row r="1381" spans="3:24">
      <c r="C1381">
        <v>2016</v>
      </c>
      <c r="D1381">
        <v>502</v>
      </c>
      <c r="E1381" s="321">
        <v>1</v>
      </c>
      <c r="F1381" s="127">
        <v>6</v>
      </c>
      <c r="G1381" s="127">
        <v>69</v>
      </c>
      <c r="H1381">
        <v>0.34151999999999999</v>
      </c>
      <c r="I1381" s="9">
        <v>4641.9104160000006</v>
      </c>
      <c r="J1381">
        <f t="shared" si="77"/>
        <v>4.9495652173913041E-3</v>
      </c>
      <c r="K1381">
        <v>2.3071639537811279</v>
      </c>
      <c r="W1381" s="9">
        <v>4641.9104160000006</v>
      </c>
      <c r="X1381">
        <v>4.9495652173913041E-3</v>
      </c>
    </row>
    <row r="1382" spans="3:24">
      <c r="C1382">
        <v>2016</v>
      </c>
      <c r="D1382">
        <v>502</v>
      </c>
      <c r="E1382" s="321">
        <v>1</v>
      </c>
      <c r="F1382" s="127">
        <v>7</v>
      </c>
      <c r="G1382" s="127">
        <v>69</v>
      </c>
      <c r="H1382">
        <v>0.36611000000000005</v>
      </c>
      <c r="I1382" s="9">
        <v>5315.1215040000006</v>
      </c>
      <c r="J1382">
        <f t="shared" si="77"/>
        <v>5.3059420289855077E-3</v>
      </c>
      <c r="K1382">
        <v>2.492811918258667</v>
      </c>
      <c r="W1382" s="9">
        <v>5315.1215040000006</v>
      </c>
      <c r="X1382">
        <v>5.3059420289855077E-3</v>
      </c>
    </row>
    <row r="1383" spans="3:24">
      <c r="C1383">
        <v>2016</v>
      </c>
      <c r="D1383">
        <v>502</v>
      </c>
      <c r="E1383" s="321">
        <v>1</v>
      </c>
      <c r="F1383" s="127">
        <v>8</v>
      </c>
      <c r="G1383" s="127">
        <v>69</v>
      </c>
      <c r="H1383">
        <v>0.31577500000000003</v>
      </c>
      <c r="I1383" s="9">
        <v>2646.2700000000004</v>
      </c>
      <c r="J1383">
        <f t="shared" si="77"/>
        <v>4.5764492753623195E-3</v>
      </c>
      <c r="K1383">
        <v>2.2814347743988037</v>
      </c>
      <c r="W1383" s="9">
        <v>2646.2700000000004</v>
      </c>
      <c r="X1383">
        <v>4.5764492753623195E-3</v>
      </c>
    </row>
    <row r="1384" spans="3:24">
      <c r="C1384">
        <v>2016</v>
      </c>
      <c r="D1384">
        <v>502</v>
      </c>
      <c r="E1384" s="321">
        <v>1</v>
      </c>
      <c r="F1384" s="127">
        <v>9</v>
      </c>
      <c r="G1384" s="127">
        <v>69</v>
      </c>
      <c r="H1384">
        <v>0.33952500000000002</v>
      </c>
      <c r="I1384" s="9">
        <v>4358.2302719999998</v>
      </c>
      <c r="J1384">
        <f t="shared" si="77"/>
        <v>4.9206521739130439E-3</v>
      </c>
      <c r="K1384">
        <v>2.3987574577331543</v>
      </c>
      <c r="W1384" s="9">
        <v>4358.2302719999998</v>
      </c>
      <c r="X1384">
        <v>4.9206521739130439E-3</v>
      </c>
    </row>
    <row r="1385" spans="3:24">
      <c r="C1385">
        <v>2016</v>
      </c>
      <c r="D1385">
        <v>502</v>
      </c>
      <c r="E1385" s="321">
        <v>1</v>
      </c>
      <c r="F1385" s="127">
        <v>10</v>
      </c>
      <c r="G1385" s="127">
        <v>69</v>
      </c>
      <c r="H1385">
        <v>0.35618499999999997</v>
      </c>
      <c r="I1385" s="9">
        <v>4259.4361920000001</v>
      </c>
      <c r="J1385">
        <f t="shared" si="77"/>
        <v>5.1621014492753622E-3</v>
      </c>
      <c r="K1385">
        <v>2.3722727298736572</v>
      </c>
      <c r="W1385" s="9">
        <v>4259.4361920000001</v>
      </c>
      <c r="X1385">
        <v>5.1621014492753622E-3</v>
      </c>
    </row>
    <row r="1386" spans="3:24">
      <c r="C1386">
        <v>2016</v>
      </c>
      <c r="D1386">
        <v>502</v>
      </c>
      <c r="E1386" s="321">
        <v>1</v>
      </c>
      <c r="F1386" s="127">
        <v>11</v>
      </c>
      <c r="G1386" s="127">
        <v>69</v>
      </c>
      <c r="H1386">
        <v>0.360765</v>
      </c>
      <c r="I1386" s="9">
        <v>5277.0152160000007</v>
      </c>
      <c r="J1386">
        <f t="shared" si="77"/>
        <v>5.2284782608695655E-3</v>
      </c>
      <c r="K1386">
        <v>2.445462703704834</v>
      </c>
      <c r="W1386" s="9">
        <v>5277.0152160000007</v>
      </c>
      <c r="X1386">
        <v>5.2284782608695655E-3</v>
      </c>
    </row>
    <row r="1387" spans="3:24">
      <c r="C1387">
        <v>2016</v>
      </c>
      <c r="D1387">
        <v>502</v>
      </c>
      <c r="E1387" s="321">
        <v>1</v>
      </c>
      <c r="F1387" s="127">
        <v>12</v>
      </c>
      <c r="G1387" s="127">
        <v>69</v>
      </c>
      <c r="H1387">
        <v>0.37772</v>
      </c>
      <c r="I1387" s="9">
        <v>5247.3769919999995</v>
      </c>
      <c r="J1387">
        <f t="shared" si="77"/>
        <v>5.4742028985507243E-3</v>
      </c>
      <c r="K1387">
        <v>2.4000935554504395</v>
      </c>
      <c r="W1387" s="9">
        <v>5247.3769919999995</v>
      </c>
      <c r="X1387">
        <v>5.4742028985507243E-3</v>
      </c>
    </row>
    <row r="1388" spans="3:24">
      <c r="C1388">
        <v>2016</v>
      </c>
      <c r="D1388">
        <v>502</v>
      </c>
      <c r="E1388" s="321">
        <v>1</v>
      </c>
      <c r="F1388" s="127">
        <v>13</v>
      </c>
      <c r="G1388" s="127">
        <v>69</v>
      </c>
      <c r="H1388">
        <v>0.40280500000000002</v>
      </c>
      <c r="I1388" s="9">
        <v>5384.2773599999982</v>
      </c>
      <c r="J1388">
        <f t="shared" si="77"/>
        <v>5.8377536231884065E-3</v>
      </c>
      <c r="K1388">
        <v>2.7098264694213867</v>
      </c>
      <c r="W1388" s="9">
        <v>5384.2773599999982</v>
      </c>
      <c r="X1388">
        <v>5.8377536231884065E-3</v>
      </c>
    </row>
    <row r="1389" spans="3:24">
      <c r="C1389">
        <v>2016</v>
      </c>
      <c r="D1389">
        <v>502</v>
      </c>
      <c r="E1389" s="321">
        <v>1</v>
      </c>
      <c r="F1389" s="127">
        <v>14</v>
      </c>
      <c r="G1389" s="127">
        <v>69</v>
      </c>
      <c r="H1389">
        <v>0.35844999999999999</v>
      </c>
      <c r="I1389" s="9">
        <v>4307.4218880000008</v>
      </c>
      <c r="J1389">
        <f t="shared" si="77"/>
        <v>5.1949275362318838E-3</v>
      </c>
      <c r="K1389">
        <v>2.4341855049133301</v>
      </c>
      <c r="W1389" s="9">
        <v>4307.4218880000008</v>
      </c>
      <c r="X1389">
        <v>5.1949275362318838E-3</v>
      </c>
    </row>
    <row r="1390" spans="3:24">
      <c r="C1390">
        <v>2016</v>
      </c>
      <c r="D1390">
        <v>502</v>
      </c>
      <c r="E1390" s="321">
        <v>2</v>
      </c>
      <c r="F1390" s="127">
        <v>1</v>
      </c>
      <c r="G1390" s="127">
        <v>69</v>
      </c>
      <c r="H1390">
        <v>0.30812</v>
      </c>
      <c r="I1390" s="9">
        <v>1589.173344</v>
      </c>
      <c r="J1390">
        <f t="shared" si="77"/>
        <v>4.4655072463768118E-3</v>
      </c>
      <c r="K1390">
        <v>2.4175541400909424</v>
      </c>
      <c r="W1390" s="9">
        <v>1589.173344</v>
      </c>
      <c r="X1390">
        <v>4.4655072463768118E-3</v>
      </c>
    </row>
    <row r="1391" spans="3:24">
      <c r="C1391">
        <v>2016</v>
      </c>
      <c r="D1391">
        <v>502</v>
      </c>
      <c r="E1391" s="321">
        <v>2</v>
      </c>
      <c r="F1391" s="127">
        <v>2</v>
      </c>
      <c r="G1391" s="127">
        <v>69</v>
      </c>
      <c r="H1391">
        <v>0.39023999999999998</v>
      </c>
      <c r="I1391" s="9">
        <v>1563.7691520000001</v>
      </c>
      <c r="J1391">
        <f t="shared" si="77"/>
        <v>5.6556521739130434E-3</v>
      </c>
      <c r="K1391">
        <v>2.3812661170959473</v>
      </c>
      <c r="W1391" s="9">
        <v>1563.7691520000001</v>
      </c>
      <c r="X1391">
        <v>5.6556521739130434E-3</v>
      </c>
    </row>
    <row r="1392" spans="3:24">
      <c r="C1392">
        <v>2016</v>
      </c>
      <c r="D1392">
        <v>502</v>
      </c>
      <c r="E1392" s="321">
        <v>2</v>
      </c>
      <c r="F1392" s="127">
        <v>3</v>
      </c>
      <c r="G1392" s="127">
        <v>69</v>
      </c>
      <c r="H1392">
        <v>0.34643499999999999</v>
      </c>
      <c r="I1392" s="9">
        <v>2745.0640800000001</v>
      </c>
      <c r="J1392">
        <f t="shared" ref="J1392:J1455" si="78">H1392/G1392</f>
        <v>5.0207971014492756E-3</v>
      </c>
      <c r="K1392">
        <v>2.327160120010376</v>
      </c>
      <c r="W1392" s="9">
        <v>2745.0640800000001</v>
      </c>
      <c r="X1392">
        <v>5.0207971014492756E-3</v>
      </c>
    </row>
    <row r="1393" spans="3:24">
      <c r="C1393">
        <v>2016</v>
      </c>
      <c r="D1393">
        <v>502</v>
      </c>
      <c r="E1393" s="321">
        <v>2</v>
      </c>
      <c r="F1393" s="127">
        <v>4</v>
      </c>
      <c r="G1393" s="127">
        <v>69</v>
      </c>
      <c r="H1393">
        <v>0.39362000000000003</v>
      </c>
      <c r="I1393" s="9">
        <v>2431.7457119999999</v>
      </c>
      <c r="J1393">
        <f t="shared" si="78"/>
        <v>5.7046376811594208E-3</v>
      </c>
      <c r="K1393">
        <v>2.3489339351654053</v>
      </c>
      <c r="W1393" s="9">
        <v>2431.7457119999999</v>
      </c>
      <c r="X1393">
        <v>5.7046376811594208E-3</v>
      </c>
    </row>
    <row r="1394" spans="3:24">
      <c r="C1394">
        <v>2016</v>
      </c>
      <c r="D1394">
        <v>502</v>
      </c>
      <c r="E1394" s="321">
        <v>2</v>
      </c>
      <c r="F1394" s="127">
        <v>5</v>
      </c>
      <c r="G1394" s="127">
        <v>69</v>
      </c>
      <c r="H1394">
        <v>0.39542500000000003</v>
      </c>
      <c r="I1394" s="9">
        <v>3240.4458240000013</v>
      </c>
      <c r="J1394">
        <f t="shared" si="78"/>
        <v>5.7307971014492753E-3</v>
      </c>
      <c r="K1394">
        <v>2.2695176601409912</v>
      </c>
      <c r="W1394" s="9">
        <v>3240.4458240000013</v>
      </c>
      <c r="X1394">
        <v>5.7307971014492753E-3</v>
      </c>
    </row>
    <row r="1395" spans="3:24">
      <c r="C1395">
        <v>2016</v>
      </c>
      <c r="D1395">
        <v>502</v>
      </c>
      <c r="E1395" s="321">
        <v>2</v>
      </c>
      <c r="F1395" s="127">
        <v>6</v>
      </c>
      <c r="G1395" s="127">
        <v>69</v>
      </c>
      <c r="H1395">
        <v>0.35783999999999999</v>
      </c>
      <c r="I1395" s="9">
        <v>5521.1777279999988</v>
      </c>
      <c r="J1395">
        <f t="shared" si="78"/>
        <v>5.1860869565217389E-3</v>
      </c>
      <c r="K1395">
        <v>2.3454420566558838</v>
      </c>
      <c r="W1395" s="9">
        <v>5521.1777279999988</v>
      </c>
      <c r="X1395">
        <v>5.1860869565217389E-3</v>
      </c>
    </row>
    <row r="1396" spans="3:24">
      <c r="C1396">
        <v>2016</v>
      </c>
      <c r="D1396">
        <v>502</v>
      </c>
      <c r="E1396" s="321">
        <v>2</v>
      </c>
      <c r="F1396" s="127">
        <v>7</v>
      </c>
      <c r="G1396" s="127">
        <v>69</v>
      </c>
      <c r="H1396">
        <v>0.38239000000000001</v>
      </c>
      <c r="I1396" s="9">
        <v>5483.0714400000006</v>
      </c>
      <c r="J1396">
        <f t="shared" si="78"/>
        <v>5.5418840579710147E-3</v>
      </c>
      <c r="K1396">
        <v>2.4104948043823242</v>
      </c>
      <c r="W1396" s="9">
        <v>5483.0714400000006</v>
      </c>
      <c r="X1396">
        <v>5.5418840579710147E-3</v>
      </c>
    </row>
    <row r="1397" spans="3:24">
      <c r="C1397">
        <v>2016</v>
      </c>
      <c r="D1397">
        <v>502</v>
      </c>
      <c r="E1397" s="321">
        <v>2</v>
      </c>
      <c r="F1397" s="127">
        <v>8</v>
      </c>
      <c r="G1397" s="127">
        <v>69</v>
      </c>
      <c r="H1397">
        <v>0.32447000000000004</v>
      </c>
      <c r="I1397" s="9">
        <v>3322.3037759999997</v>
      </c>
      <c r="J1397">
        <f t="shared" si="78"/>
        <v>4.7024637681159429E-3</v>
      </c>
      <c r="K1397">
        <v>2.2872538566589355</v>
      </c>
      <c r="W1397" s="9">
        <v>3322.3037759999997</v>
      </c>
      <c r="X1397">
        <v>4.7024637681159429E-3</v>
      </c>
    </row>
    <row r="1398" spans="3:24">
      <c r="C1398">
        <v>2016</v>
      </c>
      <c r="D1398">
        <v>502</v>
      </c>
      <c r="E1398" s="321">
        <v>2</v>
      </c>
      <c r="F1398" s="127">
        <v>9</v>
      </c>
      <c r="G1398" s="127">
        <v>69</v>
      </c>
      <c r="H1398">
        <v>0.35308499999999998</v>
      </c>
      <c r="I1398" s="9">
        <v>5233.2635519999994</v>
      </c>
      <c r="J1398">
        <f t="shared" si="78"/>
        <v>5.1171739130434777E-3</v>
      </c>
      <c r="K1398">
        <v>2.3815879821777344</v>
      </c>
      <c r="W1398" s="9">
        <v>5233.2635519999994</v>
      </c>
      <c r="X1398">
        <v>5.1171739130434777E-3</v>
      </c>
    </row>
    <row r="1399" spans="3:24">
      <c r="C1399">
        <v>2016</v>
      </c>
      <c r="D1399">
        <v>502</v>
      </c>
      <c r="E1399" s="321">
        <v>2</v>
      </c>
      <c r="F1399" s="127">
        <v>10</v>
      </c>
      <c r="G1399" s="127">
        <v>69</v>
      </c>
      <c r="H1399">
        <v>0.36213000000000001</v>
      </c>
      <c r="I1399" s="9">
        <v>5202.2139839999982</v>
      </c>
      <c r="J1399">
        <f t="shared" si="78"/>
        <v>5.2482608695652178E-3</v>
      </c>
      <c r="K1399">
        <v>2.2973809242248535</v>
      </c>
      <c r="W1399" s="9">
        <v>5202.2139839999982</v>
      </c>
      <c r="X1399">
        <v>5.2482608695652178E-3</v>
      </c>
    </row>
    <row r="1400" spans="3:24">
      <c r="C1400">
        <v>2016</v>
      </c>
      <c r="D1400">
        <v>502</v>
      </c>
      <c r="E1400" s="321">
        <v>2</v>
      </c>
      <c r="F1400" s="127">
        <v>11</v>
      </c>
      <c r="G1400" s="127">
        <v>69</v>
      </c>
      <c r="H1400">
        <v>0.36541000000000001</v>
      </c>
      <c r="I1400" s="9">
        <v>4966.5195360000007</v>
      </c>
      <c r="J1400">
        <f t="shared" si="78"/>
        <v>5.2957971014492757E-3</v>
      </c>
      <c r="K1400">
        <v>2.3805446624755859</v>
      </c>
      <c r="W1400" s="9">
        <v>4966.5195360000007</v>
      </c>
      <c r="X1400">
        <v>5.2957971014492757E-3</v>
      </c>
    </row>
    <row r="1401" spans="3:24">
      <c r="C1401">
        <v>2016</v>
      </c>
      <c r="D1401">
        <v>502</v>
      </c>
      <c r="E1401" s="321">
        <v>2</v>
      </c>
      <c r="F1401" s="127">
        <v>12</v>
      </c>
      <c r="G1401" s="127">
        <v>69</v>
      </c>
      <c r="H1401">
        <v>0.37950499999999998</v>
      </c>
      <c r="I1401" s="9">
        <v>5260.0790880000004</v>
      </c>
      <c r="J1401">
        <f t="shared" si="78"/>
        <v>5.5000724637681159E-3</v>
      </c>
      <c r="K1401">
        <v>2.3202955722808838</v>
      </c>
      <c r="W1401" s="9">
        <v>5260.0790880000004</v>
      </c>
      <c r="X1401">
        <v>5.5000724637681159E-3</v>
      </c>
    </row>
    <row r="1402" spans="3:24">
      <c r="C1402">
        <v>2016</v>
      </c>
      <c r="D1402">
        <v>502</v>
      </c>
      <c r="E1402" s="321">
        <v>2</v>
      </c>
      <c r="F1402" s="127">
        <v>13</v>
      </c>
      <c r="G1402" s="127">
        <v>69</v>
      </c>
      <c r="H1402">
        <v>0.43255500000000002</v>
      </c>
      <c r="I1402" s="9">
        <v>5629.851216</v>
      </c>
      <c r="J1402">
        <f t="shared" si="78"/>
        <v>6.268913043478261E-3</v>
      </c>
      <c r="K1402">
        <v>2.4919323921203613</v>
      </c>
      <c r="W1402" s="9">
        <v>5629.851216</v>
      </c>
      <c r="X1402">
        <v>6.268913043478261E-3</v>
      </c>
    </row>
    <row r="1403" spans="3:24">
      <c r="C1403">
        <v>2016</v>
      </c>
      <c r="D1403">
        <v>502</v>
      </c>
      <c r="E1403" s="321">
        <v>2</v>
      </c>
      <c r="F1403" s="127">
        <v>14</v>
      </c>
      <c r="G1403" s="127">
        <v>69</v>
      </c>
      <c r="H1403">
        <v>0.35921999999999998</v>
      </c>
      <c r="I1403" s="9">
        <v>5569.1634239999994</v>
      </c>
      <c r="J1403">
        <f t="shared" si="78"/>
        <v>5.2060869565217389E-3</v>
      </c>
      <c r="K1403">
        <v>2.4630081653594971</v>
      </c>
      <c r="W1403" s="9">
        <v>5569.1634239999994</v>
      </c>
      <c r="X1403">
        <v>5.2060869565217389E-3</v>
      </c>
    </row>
    <row r="1404" spans="3:24">
      <c r="C1404">
        <v>2016</v>
      </c>
      <c r="D1404">
        <v>502</v>
      </c>
      <c r="E1404" s="321">
        <v>3</v>
      </c>
      <c r="F1404" s="127">
        <v>1</v>
      </c>
      <c r="G1404" s="127">
        <v>69</v>
      </c>
      <c r="H1404">
        <v>0.357705</v>
      </c>
      <c r="I1404" s="9">
        <v>2273.6751839999997</v>
      </c>
      <c r="J1404">
        <f t="shared" si="78"/>
        <v>5.1841304347826087E-3</v>
      </c>
      <c r="K1404">
        <v>2.449451208114624</v>
      </c>
      <c r="W1404" s="9">
        <v>2273.6751839999997</v>
      </c>
      <c r="X1404">
        <v>5.1841304347826087E-3</v>
      </c>
    </row>
    <row r="1405" spans="3:24">
      <c r="C1405">
        <v>2016</v>
      </c>
      <c r="D1405">
        <v>502</v>
      </c>
      <c r="E1405" s="321">
        <v>3</v>
      </c>
      <c r="F1405" s="127">
        <v>2</v>
      </c>
      <c r="G1405" s="127">
        <v>69</v>
      </c>
      <c r="H1405">
        <v>0.39488000000000001</v>
      </c>
      <c r="I1405" s="9">
        <v>2721.0712320000002</v>
      </c>
      <c r="J1405">
        <f t="shared" si="78"/>
        <v>5.7228985507246375E-3</v>
      </c>
      <c r="K1405">
        <v>2.4038221836090088</v>
      </c>
      <c r="W1405" s="9">
        <v>2721.0712320000002</v>
      </c>
      <c r="X1405">
        <v>5.7228985507246375E-3</v>
      </c>
    </row>
    <row r="1406" spans="3:24">
      <c r="C1406">
        <v>2016</v>
      </c>
      <c r="D1406">
        <v>502</v>
      </c>
      <c r="E1406" s="321">
        <v>3</v>
      </c>
      <c r="F1406" s="127">
        <v>3</v>
      </c>
      <c r="G1406" s="127">
        <v>69</v>
      </c>
      <c r="H1406">
        <v>0.38812999999999998</v>
      </c>
      <c r="I1406" s="9">
        <v>3908.0115360000004</v>
      </c>
      <c r="J1406">
        <f t="shared" si="78"/>
        <v>5.625072463768116E-3</v>
      </c>
      <c r="K1406">
        <v>2.5412957668304443</v>
      </c>
      <c r="W1406" s="9">
        <v>3908.0115360000004</v>
      </c>
      <c r="X1406">
        <v>5.625072463768116E-3</v>
      </c>
    </row>
    <row r="1407" spans="3:24">
      <c r="C1407">
        <v>2016</v>
      </c>
      <c r="D1407">
        <v>502</v>
      </c>
      <c r="E1407" s="321">
        <v>3</v>
      </c>
      <c r="F1407" s="127">
        <v>4</v>
      </c>
      <c r="G1407" s="127">
        <v>69</v>
      </c>
      <c r="H1407">
        <v>0.35906000000000005</v>
      </c>
      <c r="I1407" s="9">
        <v>4409.0386560000006</v>
      </c>
      <c r="J1407">
        <f t="shared" si="78"/>
        <v>5.2037681159420295E-3</v>
      </c>
      <c r="K1407">
        <v>2.2172200679779053</v>
      </c>
      <c r="W1407" s="9">
        <v>4409.0386560000006</v>
      </c>
      <c r="X1407">
        <v>5.2037681159420295E-3</v>
      </c>
    </row>
    <row r="1408" spans="3:24">
      <c r="C1408">
        <v>2016</v>
      </c>
      <c r="D1408">
        <v>502</v>
      </c>
      <c r="E1408" s="321">
        <v>3</v>
      </c>
      <c r="F1408" s="127">
        <v>5</v>
      </c>
      <c r="G1408" s="127">
        <v>69</v>
      </c>
      <c r="H1408">
        <v>0.37178</v>
      </c>
      <c r="I1408" s="9">
        <v>4811.2716960000007</v>
      </c>
      <c r="J1408">
        <f t="shared" si="78"/>
        <v>5.3881159420289858E-3</v>
      </c>
      <c r="K1408">
        <v>2.3829505443572998</v>
      </c>
      <c r="W1408" s="9">
        <v>4811.2716960000007</v>
      </c>
      <c r="X1408">
        <v>5.3881159420289858E-3</v>
      </c>
    </row>
    <row r="1409" spans="3:24">
      <c r="C1409">
        <v>2016</v>
      </c>
      <c r="D1409">
        <v>502</v>
      </c>
      <c r="E1409" s="321">
        <v>3</v>
      </c>
      <c r="F1409" s="127">
        <v>6</v>
      </c>
      <c r="G1409" s="127">
        <v>69</v>
      </c>
      <c r="H1409">
        <v>0.37112000000000001</v>
      </c>
      <c r="I1409" s="9">
        <v>5039.9094239999995</v>
      </c>
      <c r="J1409">
        <f t="shared" si="78"/>
        <v>5.3785507246376816E-3</v>
      </c>
      <c r="K1409">
        <v>2.5086183547973633</v>
      </c>
      <c r="W1409" s="9">
        <v>5039.9094239999995</v>
      </c>
      <c r="X1409">
        <v>5.3785507246376816E-3</v>
      </c>
    </row>
    <row r="1410" spans="3:24">
      <c r="C1410">
        <v>2016</v>
      </c>
      <c r="D1410">
        <v>502</v>
      </c>
      <c r="E1410" s="321">
        <v>3</v>
      </c>
      <c r="F1410" s="127">
        <v>7</v>
      </c>
      <c r="G1410" s="127">
        <v>69</v>
      </c>
      <c r="H1410">
        <v>0.38103500000000001</v>
      </c>
      <c r="I1410" s="9">
        <v>5387.1000480000002</v>
      </c>
      <c r="J1410">
        <f t="shared" si="78"/>
        <v>5.5222463768115947E-3</v>
      </c>
      <c r="K1410">
        <v>2.5945978164672852</v>
      </c>
      <c r="W1410" s="9">
        <v>5387.1000480000002</v>
      </c>
      <c r="X1410">
        <v>5.5222463768115947E-3</v>
      </c>
    </row>
    <row r="1411" spans="3:24">
      <c r="C1411">
        <v>2016</v>
      </c>
      <c r="D1411">
        <v>502</v>
      </c>
      <c r="E1411" s="321">
        <v>3</v>
      </c>
      <c r="F1411" s="127">
        <v>8</v>
      </c>
      <c r="G1411" s="127">
        <v>69</v>
      </c>
      <c r="H1411">
        <v>0.32650000000000001</v>
      </c>
      <c r="I1411" s="9">
        <v>4486.6625759999988</v>
      </c>
      <c r="J1411">
        <f t="shared" si="78"/>
        <v>4.7318840579710147E-3</v>
      </c>
      <c r="K1411">
        <v>2.3846356868743896</v>
      </c>
      <c r="W1411" s="9">
        <v>4486.6625759999988</v>
      </c>
      <c r="X1411">
        <v>4.7318840579710147E-3</v>
      </c>
    </row>
    <row r="1412" spans="3:24">
      <c r="C1412">
        <v>2016</v>
      </c>
      <c r="D1412">
        <v>502</v>
      </c>
      <c r="E1412" s="321">
        <v>3</v>
      </c>
      <c r="F1412" s="127">
        <v>9</v>
      </c>
      <c r="G1412" s="127">
        <v>69</v>
      </c>
      <c r="H1412">
        <v>0.36545499999999997</v>
      </c>
      <c r="I1412" s="9">
        <v>4980.6329759999999</v>
      </c>
      <c r="J1412">
        <f t="shared" si="78"/>
        <v>5.2964492753623188E-3</v>
      </c>
      <c r="K1412">
        <v>2.3169689178466797</v>
      </c>
      <c r="W1412" s="9">
        <v>4980.6329759999999</v>
      </c>
      <c r="X1412">
        <v>5.2964492753623188E-3</v>
      </c>
    </row>
    <row r="1413" spans="3:24">
      <c r="C1413">
        <v>2016</v>
      </c>
      <c r="D1413">
        <v>502</v>
      </c>
      <c r="E1413" s="321">
        <v>3</v>
      </c>
      <c r="F1413" s="127">
        <v>10</v>
      </c>
      <c r="G1413" s="127">
        <v>69</v>
      </c>
      <c r="H1413">
        <v>0.35408499999999998</v>
      </c>
      <c r="I1413" s="9">
        <v>4852.2006720000008</v>
      </c>
      <c r="J1413">
        <f t="shared" si="78"/>
        <v>5.1316666666666663E-3</v>
      </c>
      <c r="K1413">
        <v>2.2844033241271973</v>
      </c>
      <c r="W1413" s="9">
        <v>4852.2006720000008</v>
      </c>
      <c r="X1413">
        <v>5.1316666666666663E-3</v>
      </c>
    </row>
    <row r="1414" spans="3:24">
      <c r="C1414">
        <v>2016</v>
      </c>
      <c r="D1414">
        <v>502</v>
      </c>
      <c r="E1414" s="321">
        <v>3</v>
      </c>
      <c r="F1414" s="127">
        <v>11</v>
      </c>
      <c r="G1414" s="127">
        <v>69</v>
      </c>
      <c r="H1414">
        <v>0.38315500000000002</v>
      </c>
      <c r="I1414" s="9">
        <v>5346.1710719999992</v>
      </c>
      <c r="J1414">
        <f t="shared" si="78"/>
        <v>5.5529710144927536E-3</v>
      </c>
      <c r="K1414">
        <v>2.1423103809356689</v>
      </c>
      <c r="W1414" s="9">
        <v>5346.1710719999992</v>
      </c>
      <c r="X1414">
        <v>5.5529710144927536E-3</v>
      </c>
    </row>
    <row r="1415" spans="3:24">
      <c r="C1415">
        <v>2016</v>
      </c>
      <c r="D1415">
        <v>502</v>
      </c>
      <c r="E1415" s="321">
        <v>3</v>
      </c>
      <c r="F1415" s="127">
        <v>12</v>
      </c>
      <c r="G1415" s="127">
        <v>69</v>
      </c>
      <c r="H1415">
        <v>0.38902500000000001</v>
      </c>
      <c r="I1415" s="9">
        <v>5000.3917919999985</v>
      </c>
      <c r="J1415">
        <f t="shared" si="78"/>
        <v>5.6380434782608698E-3</v>
      </c>
      <c r="K1415">
        <v>2.3692944049835205</v>
      </c>
      <c r="W1415" s="9">
        <v>5000.3917919999985</v>
      </c>
      <c r="X1415">
        <v>5.6380434782608698E-3</v>
      </c>
    </row>
    <row r="1416" spans="3:24">
      <c r="C1416">
        <v>2016</v>
      </c>
      <c r="D1416">
        <v>502</v>
      </c>
      <c r="E1416" s="321">
        <v>3</v>
      </c>
      <c r="F1416" s="127">
        <v>13</v>
      </c>
      <c r="G1416" s="127">
        <v>69</v>
      </c>
      <c r="H1416">
        <v>0.42176000000000002</v>
      </c>
      <c r="I1416" s="9">
        <v>5325.0009120000004</v>
      </c>
      <c r="J1416">
        <f t="shared" si="78"/>
        <v>6.1124637681159426E-3</v>
      </c>
      <c r="K1416">
        <v>2.8322412967681885</v>
      </c>
      <c r="W1416" s="9">
        <v>5325.0009120000004</v>
      </c>
      <c r="X1416">
        <v>6.1124637681159426E-3</v>
      </c>
    </row>
    <row r="1417" spans="3:24">
      <c r="C1417">
        <v>2016</v>
      </c>
      <c r="D1417">
        <v>502</v>
      </c>
      <c r="E1417" s="321">
        <v>3</v>
      </c>
      <c r="F1417" s="127">
        <v>14</v>
      </c>
      <c r="G1417" s="127">
        <v>69</v>
      </c>
      <c r="H1417">
        <v>0.37883</v>
      </c>
      <c r="I1417" s="9">
        <v>4898.7750239999987</v>
      </c>
      <c r="J1417">
        <f t="shared" si="78"/>
        <v>5.490289855072464E-3</v>
      </c>
      <c r="K1417">
        <v>2.4173130989074707</v>
      </c>
      <c r="W1417" s="9">
        <v>4898.7750239999987</v>
      </c>
      <c r="X1417">
        <v>5.490289855072464E-3</v>
      </c>
    </row>
    <row r="1418" spans="3:24">
      <c r="C1418">
        <v>2016</v>
      </c>
      <c r="D1418">
        <v>502</v>
      </c>
      <c r="E1418" s="321">
        <v>4</v>
      </c>
      <c r="F1418" s="127">
        <v>1</v>
      </c>
      <c r="G1418" s="127">
        <v>69</v>
      </c>
      <c r="H1418">
        <v>0.35528000000000004</v>
      </c>
      <c r="I1418" s="9">
        <v>2248.2709919999993</v>
      </c>
      <c r="J1418">
        <f t="shared" si="78"/>
        <v>5.1489855072463777E-3</v>
      </c>
      <c r="K1418">
        <v>2.7324731349945068</v>
      </c>
      <c r="W1418" s="9">
        <v>2248.2709919999993</v>
      </c>
      <c r="X1418">
        <v>5.1489855072463777E-3</v>
      </c>
    </row>
    <row r="1419" spans="3:24">
      <c r="C1419">
        <v>2016</v>
      </c>
      <c r="D1419">
        <v>502</v>
      </c>
      <c r="E1419" s="321">
        <v>4</v>
      </c>
      <c r="F1419" s="127">
        <v>2</v>
      </c>
      <c r="G1419" s="127">
        <v>69</v>
      </c>
      <c r="H1419">
        <v>0.36526999999999998</v>
      </c>
      <c r="I1419" s="9">
        <v>2695.6670400000007</v>
      </c>
      <c r="J1419">
        <f t="shared" si="78"/>
        <v>5.2937681159420285E-3</v>
      </c>
      <c r="K1419">
        <v>2.4357287883758545</v>
      </c>
      <c r="W1419" s="9">
        <v>2695.6670400000007</v>
      </c>
      <c r="X1419">
        <v>5.2937681159420285E-3</v>
      </c>
    </row>
    <row r="1420" spans="3:24">
      <c r="C1420">
        <v>2016</v>
      </c>
      <c r="D1420">
        <v>502</v>
      </c>
      <c r="E1420" s="321">
        <v>4</v>
      </c>
      <c r="F1420" s="127">
        <v>3</v>
      </c>
      <c r="G1420" s="127">
        <v>69</v>
      </c>
      <c r="H1420">
        <v>0.33876499999999998</v>
      </c>
      <c r="I1420" s="9">
        <v>2852.3262240000008</v>
      </c>
      <c r="J1420">
        <f t="shared" si="78"/>
        <v>4.9096376811594202E-3</v>
      </c>
      <c r="K1420">
        <v>2.4288938045501709</v>
      </c>
      <c r="W1420" s="9">
        <v>2852.3262240000008</v>
      </c>
      <c r="X1420">
        <v>4.9096376811594202E-3</v>
      </c>
    </row>
    <row r="1421" spans="3:24">
      <c r="C1421">
        <v>2016</v>
      </c>
      <c r="D1421">
        <v>502</v>
      </c>
      <c r="E1421" s="321">
        <v>4</v>
      </c>
      <c r="F1421" s="127">
        <v>4</v>
      </c>
      <c r="G1421" s="127">
        <v>69</v>
      </c>
      <c r="H1421">
        <v>0.41659499999999999</v>
      </c>
      <c r="I1421" s="9">
        <v>3549.5301599999998</v>
      </c>
      <c r="J1421">
        <f t="shared" si="78"/>
        <v>6.0376086956521738E-3</v>
      </c>
      <c r="K1421">
        <v>2.6473257541656494</v>
      </c>
      <c r="W1421" s="9">
        <v>3549.5301599999998</v>
      </c>
      <c r="X1421">
        <v>6.0376086956521738E-3</v>
      </c>
    </row>
    <row r="1422" spans="3:24">
      <c r="C1422">
        <v>2016</v>
      </c>
      <c r="D1422">
        <v>502</v>
      </c>
      <c r="E1422" s="321">
        <v>4</v>
      </c>
      <c r="F1422" s="127">
        <v>5</v>
      </c>
      <c r="G1422" s="127">
        <v>69</v>
      </c>
      <c r="H1422">
        <v>0.37459500000000001</v>
      </c>
      <c r="I1422" s="9">
        <v>4948.1720640000003</v>
      </c>
      <c r="J1422">
        <f t="shared" si="78"/>
        <v>5.4289130434782614E-3</v>
      </c>
      <c r="K1422">
        <v>2.1618285179138184</v>
      </c>
      <c r="W1422" s="9">
        <v>4948.1720640000003</v>
      </c>
      <c r="X1422">
        <v>5.4289130434782614E-3</v>
      </c>
    </row>
    <row r="1423" spans="3:24">
      <c r="C1423">
        <v>2016</v>
      </c>
      <c r="D1423">
        <v>502</v>
      </c>
      <c r="E1423" s="321">
        <v>4</v>
      </c>
      <c r="F1423" s="127">
        <v>6</v>
      </c>
      <c r="G1423" s="127">
        <v>69</v>
      </c>
      <c r="H1423">
        <v>0.38885000000000003</v>
      </c>
      <c r="I1423" s="9">
        <v>5272.7811839999986</v>
      </c>
      <c r="J1423">
        <f t="shared" si="78"/>
        <v>5.6355072463768119E-3</v>
      </c>
      <c r="K1423">
        <v>2.8021440505981445</v>
      </c>
      <c r="W1423" s="9">
        <v>5272.7811839999986</v>
      </c>
      <c r="X1423">
        <v>5.6355072463768119E-3</v>
      </c>
    </row>
    <row r="1424" spans="3:24">
      <c r="C1424">
        <v>2016</v>
      </c>
      <c r="D1424">
        <v>502</v>
      </c>
      <c r="E1424" s="321">
        <v>4</v>
      </c>
      <c r="F1424" s="127">
        <v>7</v>
      </c>
      <c r="G1424" s="127">
        <v>69</v>
      </c>
      <c r="H1424">
        <v>0.394395</v>
      </c>
      <c r="I1424" s="9">
        <v>5267.135808</v>
      </c>
      <c r="J1424">
        <f t="shared" si="78"/>
        <v>5.7158695652173913E-3</v>
      </c>
      <c r="K1424">
        <v>2.9266200065612793</v>
      </c>
      <c r="W1424" s="9">
        <v>5267.135808</v>
      </c>
      <c r="X1424">
        <v>5.7158695652173913E-3</v>
      </c>
    </row>
    <row r="1425" spans="3:24">
      <c r="C1425">
        <v>2016</v>
      </c>
      <c r="D1425">
        <v>502</v>
      </c>
      <c r="E1425" s="321">
        <v>4</v>
      </c>
      <c r="F1425" s="127">
        <v>8</v>
      </c>
      <c r="G1425" s="127">
        <v>69</v>
      </c>
      <c r="H1425">
        <v>0.32591500000000001</v>
      </c>
      <c r="I1425" s="9">
        <v>4126.7698559999999</v>
      </c>
      <c r="J1425">
        <f t="shared" si="78"/>
        <v>4.723405797101449E-3</v>
      </c>
      <c r="K1425">
        <v>2.4059741497039795</v>
      </c>
      <c r="W1425" s="9">
        <v>4126.7698559999999</v>
      </c>
      <c r="X1425">
        <v>4.723405797101449E-3</v>
      </c>
    </row>
    <row r="1426" spans="3:24">
      <c r="C1426">
        <v>2016</v>
      </c>
      <c r="D1426">
        <v>502</v>
      </c>
      <c r="E1426" s="321">
        <v>4</v>
      </c>
      <c r="F1426" s="127">
        <v>9</v>
      </c>
      <c r="G1426" s="127">
        <v>69</v>
      </c>
      <c r="H1426">
        <v>0.35211499999999996</v>
      </c>
      <c r="I1426" s="9">
        <v>4698.364176</v>
      </c>
      <c r="J1426">
        <f t="shared" si="78"/>
        <v>5.1031159420289853E-3</v>
      </c>
      <c r="K1426">
        <v>2.7134850025177002</v>
      </c>
      <c r="W1426" s="9">
        <v>4698.364176</v>
      </c>
      <c r="X1426">
        <v>5.1031159420289853E-3</v>
      </c>
    </row>
    <row r="1427" spans="3:24">
      <c r="C1427">
        <v>2016</v>
      </c>
      <c r="D1427">
        <v>502</v>
      </c>
      <c r="E1427" s="321">
        <v>4</v>
      </c>
      <c r="F1427" s="127">
        <v>10</v>
      </c>
      <c r="G1427" s="127">
        <v>69</v>
      </c>
      <c r="H1427">
        <v>0.37220999999999999</v>
      </c>
      <c r="I1427" s="9">
        <v>5175.3984480000008</v>
      </c>
      <c r="J1427">
        <f t="shared" si="78"/>
        <v>5.3943478260869565E-3</v>
      </c>
      <c r="K1427">
        <v>2.5064237117767334</v>
      </c>
      <c r="W1427" s="9">
        <v>5175.3984480000008</v>
      </c>
      <c r="X1427">
        <v>5.3943478260869565E-3</v>
      </c>
    </row>
    <row r="1428" spans="3:24">
      <c r="C1428">
        <v>2016</v>
      </c>
      <c r="D1428">
        <v>502</v>
      </c>
      <c r="E1428" s="321">
        <v>4</v>
      </c>
      <c r="F1428" s="127">
        <v>11</v>
      </c>
      <c r="G1428" s="127">
        <v>69</v>
      </c>
      <c r="H1428">
        <v>0.38040499999999999</v>
      </c>
      <c r="I1428" s="9">
        <v>4222.7412480000003</v>
      </c>
      <c r="J1428">
        <f t="shared" si="78"/>
        <v>5.5131159420289851E-3</v>
      </c>
      <c r="K1428">
        <v>2.5561144351959229</v>
      </c>
      <c r="W1428" s="9">
        <v>4222.7412480000003</v>
      </c>
      <c r="X1428">
        <v>5.5131159420289851E-3</v>
      </c>
    </row>
    <row r="1429" spans="3:24">
      <c r="C1429">
        <v>2016</v>
      </c>
      <c r="D1429">
        <v>502</v>
      </c>
      <c r="E1429" s="321">
        <v>4</v>
      </c>
      <c r="F1429" s="127">
        <v>12</v>
      </c>
      <c r="G1429" s="127">
        <v>69</v>
      </c>
      <c r="H1429">
        <v>0.35365999999999997</v>
      </c>
      <c r="I1429" s="9">
        <v>5381.4546720000008</v>
      </c>
      <c r="J1429">
        <f t="shared" si="78"/>
        <v>5.1255072463768109E-3</v>
      </c>
      <c r="K1429">
        <v>2.3942701816558838</v>
      </c>
      <c r="W1429" s="9">
        <v>5381.4546720000008</v>
      </c>
      <c r="X1429">
        <v>5.1255072463768109E-3</v>
      </c>
    </row>
    <row r="1430" spans="3:24">
      <c r="C1430">
        <v>2016</v>
      </c>
      <c r="D1430">
        <v>502</v>
      </c>
      <c r="E1430" s="321">
        <v>4</v>
      </c>
      <c r="F1430" s="127">
        <v>13</v>
      </c>
      <c r="G1430" s="127">
        <v>69</v>
      </c>
      <c r="H1430">
        <v>0.41320999999999997</v>
      </c>
      <c r="I1430" s="9">
        <v>5377.2206400000005</v>
      </c>
      <c r="J1430">
        <f t="shared" si="78"/>
        <v>5.9885507246376811E-3</v>
      </c>
      <c r="K1430">
        <v>2.9157044887542725</v>
      </c>
      <c r="W1430" s="9">
        <v>5377.2206400000005</v>
      </c>
      <c r="X1430">
        <v>5.9885507246376811E-3</v>
      </c>
    </row>
    <row r="1431" spans="3:24">
      <c r="C1431">
        <v>2016</v>
      </c>
      <c r="D1431">
        <v>502</v>
      </c>
      <c r="E1431" s="321">
        <v>4</v>
      </c>
      <c r="F1431" s="127">
        <v>14</v>
      </c>
      <c r="G1431" s="127">
        <v>69</v>
      </c>
      <c r="H1431">
        <v>0.37402000000000002</v>
      </c>
      <c r="I1431" s="9">
        <v>5007.4485119999999</v>
      </c>
      <c r="J1431">
        <f t="shared" si="78"/>
        <v>5.4205797101449281E-3</v>
      </c>
      <c r="K1431">
        <v>2.699784517288208</v>
      </c>
      <c r="W1431" s="9">
        <v>5007.4485119999999</v>
      </c>
      <c r="X1431">
        <v>5.4205797101449281E-3</v>
      </c>
    </row>
    <row r="1432" spans="3:24">
      <c r="C1432">
        <v>2016</v>
      </c>
      <c r="D1432">
        <v>502</v>
      </c>
      <c r="E1432" s="321">
        <v>1</v>
      </c>
      <c r="F1432" s="127">
        <v>1</v>
      </c>
      <c r="G1432" s="127">
        <v>76</v>
      </c>
      <c r="H1432" s="322">
        <v>0.33657500000000001</v>
      </c>
      <c r="I1432" s="9">
        <v>2142.4201919999996</v>
      </c>
      <c r="J1432">
        <f t="shared" si="78"/>
        <v>4.4286184210526316E-3</v>
      </c>
      <c r="K1432">
        <v>1.7824994325637817</v>
      </c>
      <c r="W1432" s="9">
        <v>2142.4201919999996</v>
      </c>
      <c r="X1432">
        <v>4.4286184210526316E-3</v>
      </c>
    </row>
    <row r="1433" spans="3:24">
      <c r="C1433">
        <v>2016</v>
      </c>
      <c r="D1433">
        <v>502</v>
      </c>
      <c r="E1433" s="321">
        <v>1</v>
      </c>
      <c r="F1433" s="127">
        <v>2</v>
      </c>
      <c r="G1433" s="127">
        <v>76</v>
      </c>
      <c r="H1433" s="322">
        <v>0.22189999999999999</v>
      </c>
      <c r="I1433" s="9">
        <v>772.00516800000003</v>
      </c>
      <c r="J1433">
        <f t="shared" si="78"/>
        <v>2.9197368421052632E-3</v>
      </c>
      <c r="K1433">
        <v>1.7587274312973022</v>
      </c>
      <c r="W1433" s="9">
        <v>772.00516800000003</v>
      </c>
      <c r="X1433">
        <v>2.9197368421052632E-3</v>
      </c>
    </row>
    <row r="1434" spans="3:24">
      <c r="C1434">
        <v>2016</v>
      </c>
      <c r="D1434">
        <v>502</v>
      </c>
      <c r="E1434" s="321">
        <v>1</v>
      </c>
      <c r="F1434" s="127">
        <v>3</v>
      </c>
      <c r="G1434" s="127">
        <v>76</v>
      </c>
      <c r="H1434" s="322">
        <v>0.39427000000000001</v>
      </c>
      <c r="I1434" s="9">
        <v>3285.6088319999994</v>
      </c>
      <c r="J1434">
        <f t="shared" si="78"/>
        <v>5.187763157894737E-3</v>
      </c>
      <c r="K1434">
        <v>2.3739864826202393</v>
      </c>
      <c r="W1434" s="9">
        <v>3285.6088319999994</v>
      </c>
      <c r="X1434">
        <v>5.187763157894737E-3</v>
      </c>
    </row>
    <row r="1435" spans="3:24">
      <c r="C1435">
        <v>2016</v>
      </c>
      <c r="D1435">
        <v>502</v>
      </c>
      <c r="E1435" s="321">
        <v>1</v>
      </c>
      <c r="F1435" s="127">
        <v>4</v>
      </c>
      <c r="G1435" s="127">
        <v>76</v>
      </c>
      <c r="H1435" s="322">
        <v>0.38005500000000003</v>
      </c>
      <c r="I1435" s="9">
        <v>2850.9148799999994</v>
      </c>
      <c r="J1435">
        <f t="shared" si="78"/>
        <v>5.0007236842105271E-3</v>
      </c>
      <c r="K1435">
        <v>2.3523025512695313</v>
      </c>
      <c r="W1435" s="9">
        <v>2850.9148799999994</v>
      </c>
      <c r="X1435">
        <v>5.0007236842105271E-3</v>
      </c>
    </row>
    <row r="1436" spans="3:24">
      <c r="C1436">
        <v>2016</v>
      </c>
      <c r="D1436">
        <v>502</v>
      </c>
      <c r="E1436" s="321">
        <v>1</v>
      </c>
      <c r="F1436" s="127">
        <v>5</v>
      </c>
      <c r="G1436" s="127">
        <v>76</v>
      </c>
      <c r="H1436" s="322">
        <v>0.403335</v>
      </c>
      <c r="I1436" s="9">
        <v>4684.250736</v>
      </c>
      <c r="J1436">
        <f t="shared" si="78"/>
        <v>5.3070394736842103E-3</v>
      </c>
      <c r="K1436">
        <v>2.5509121417999268</v>
      </c>
      <c r="W1436" s="9">
        <v>4684.250736</v>
      </c>
      <c r="X1436">
        <v>5.3070394736842103E-3</v>
      </c>
    </row>
    <row r="1437" spans="3:24">
      <c r="C1437">
        <v>2016</v>
      </c>
      <c r="D1437">
        <v>502</v>
      </c>
      <c r="E1437" s="321">
        <v>1</v>
      </c>
      <c r="F1437" s="127">
        <v>6</v>
      </c>
      <c r="G1437" s="127">
        <v>76</v>
      </c>
      <c r="H1437" s="322">
        <v>0.38500500000000004</v>
      </c>
      <c r="I1437" s="9">
        <v>4641.9104160000006</v>
      </c>
      <c r="J1437">
        <f t="shared" si="78"/>
        <v>5.065855263157895E-3</v>
      </c>
      <c r="K1437">
        <v>2.5631973743438721</v>
      </c>
      <c r="W1437" s="9">
        <v>4641.9104160000006</v>
      </c>
      <c r="X1437">
        <v>5.065855263157895E-3</v>
      </c>
    </row>
    <row r="1438" spans="3:24">
      <c r="C1438">
        <v>2016</v>
      </c>
      <c r="D1438">
        <v>502</v>
      </c>
      <c r="E1438" s="321">
        <v>1</v>
      </c>
      <c r="F1438" s="127">
        <v>7</v>
      </c>
      <c r="G1438" s="127">
        <v>76</v>
      </c>
      <c r="H1438" s="322">
        <v>0.40368000000000004</v>
      </c>
      <c r="I1438" s="9">
        <v>5315.1215040000006</v>
      </c>
      <c r="J1438">
        <f t="shared" si="78"/>
        <v>5.3115789473684215E-3</v>
      </c>
      <c r="K1438">
        <v>2.481614351272583</v>
      </c>
      <c r="W1438" s="9">
        <v>5315.1215040000006</v>
      </c>
      <c r="X1438">
        <v>5.3115789473684215E-3</v>
      </c>
    </row>
    <row r="1439" spans="3:24">
      <c r="C1439">
        <v>2016</v>
      </c>
      <c r="D1439">
        <v>502</v>
      </c>
      <c r="E1439" s="321">
        <v>1</v>
      </c>
      <c r="F1439" s="127">
        <v>8</v>
      </c>
      <c r="G1439" s="127">
        <v>76</v>
      </c>
      <c r="H1439" s="322">
        <v>0.31042499999999995</v>
      </c>
      <c r="I1439" s="9">
        <v>2646.2700000000004</v>
      </c>
      <c r="J1439">
        <f t="shared" si="78"/>
        <v>4.0845394736842098E-3</v>
      </c>
      <c r="K1439">
        <v>2.3476989269256592</v>
      </c>
      <c r="W1439" s="9">
        <v>2646.2700000000004</v>
      </c>
      <c r="X1439">
        <v>4.0845394736842098E-3</v>
      </c>
    </row>
    <row r="1440" spans="3:24">
      <c r="C1440">
        <v>2016</v>
      </c>
      <c r="D1440">
        <v>502</v>
      </c>
      <c r="E1440" s="321">
        <v>1</v>
      </c>
      <c r="F1440" s="127">
        <v>9</v>
      </c>
      <c r="G1440" s="127">
        <v>76</v>
      </c>
      <c r="H1440" s="322">
        <v>0.353655</v>
      </c>
      <c r="I1440" s="9">
        <v>4358.2302719999998</v>
      </c>
      <c r="J1440">
        <f t="shared" si="78"/>
        <v>4.6533552631578944E-3</v>
      </c>
      <c r="K1440">
        <v>2.4527723789215088</v>
      </c>
      <c r="W1440" s="9">
        <v>4358.2302719999998</v>
      </c>
      <c r="X1440">
        <v>4.6533552631578944E-3</v>
      </c>
    </row>
    <row r="1441" spans="3:24">
      <c r="C1441">
        <v>2016</v>
      </c>
      <c r="D1441">
        <v>502</v>
      </c>
      <c r="E1441" s="321">
        <v>1</v>
      </c>
      <c r="F1441" s="127">
        <v>10</v>
      </c>
      <c r="G1441" s="127">
        <v>76</v>
      </c>
      <c r="H1441" s="322">
        <v>0.39419999999999999</v>
      </c>
      <c r="I1441" s="9">
        <v>4259.4361920000001</v>
      </c>
      <c r="J1441">
        <f t="shared" si="78"/>
        <v>5.1868421052631581E-3</v>
      </c>
      <c r="K1441">
        <v>2.1689982414245605</v>
      </c>
      <c r="W1441" s="9">
        <v>4259.4361920000001</v>
      </c>
      <c r="X1441">
        <v>5.1868421052631581E-3</v>
      </c>
    </row>
    <row r="1442" spans="3:24">
      <c r="C1442">
        <v>2016</v>
      </c>
      <c r="D1442">
        <v>502</v>
      </c>
      <c r="E1442" s="321">
        <v>1</v>
      </c>
      <c r="F1442" s="127">
        <v>11</v>
      </c>
      <c r="G1442" s="127">
        <v>76</v>
      </c>
      <c r="H1442" s="322">
        <v>0.40385000000000004</v>
      </c>
      <c r="I1442" s="9">
        <v>5277.0152160000007</v>
      </c>
      <c r="J1442">
        <f t="shared" si="78"/>
        <v>5.3138157894736847E-3</v>
      </c>
      <c r="K1442">
        <v>2.2065331935882568</v>
      </c>
      <c r="W1442" s="9">
        <v>5277.0152160000007</v>
      </c>
      <c r="X1442">
        <v>5.3138157894736847E-3</v>
      </c>
    </row>
    <row r="1443" spans="3:24">
      <c r="C1443">
        <v>2016</v>
      </c>
      <c r="D1443">
        <v>502</v>
      </c>
      <c r="E1443" s="321">
        <v>1</v>
      </c>
      <c r="F1443" s="127">
        <v>12</v>
      </c>
      <c r="G1443" s="127">
        <v>76</v>
      </c>
      <c r="H1443" s="322">
        <v>0.40003</v>
      </c>
      <c r="I1443" s="9">
        <v>5247.3769919999995</v>
      </c>
      <c r="J1443">
        <f t="shared" si="78"/>
        <v>5.2635526315789475E-3</v>
      </c>
      <c r="K1443">
        <v>2.3121898174285889</v>
      </c>
      <c r="W1443" s="9">
        <v>5247.3769919999995</v>
      </c>
      <c r="X1443">
        <v>5.2635526315789475E-3</v>
      </c>
    </row>
    <row r="1444" spans="3:24">
      <c r="C1444">
        <v>2016</v>
      </c>
      <c r="D1444">
        <v>502</v>
      </c>
      <c r="E1444" s="321">
        <v>1</v>
      </c>
      <c r="F1444" s="127">
        <v>13</v>
      </c>
      <c r="G1444" s="127">
        <v>76</v>
      </c>
      <c r="H1444" s="322">
        <v>0.43710499999999997</v>
      </c>
      <c r="I1444" s="9">
        <v>5384.2773599999982</v>
      </c>
      <c r="J1444">
        <f t="shared" si="78"/>
        <v>5.7513815789473682E-3</v>
      </c>
      <c r="K1444">
        <v>2.2989346981048584</v>
      </c>
      <c r="W1444" s="9">
        <v>5384.2773599999982</v>
      </c>
      <c r="X1444">
        <v>5.7513815789473682E-3</v>
      </c>
    </row>
    <row r="1445" spans="3:24">
      <c r="C1445">
        <v>2016</v>
      </c>
      <c r="D1445">
        <v>502</v>
      </c>
      <c r="E1445" s="321">
        <v>1</v>
      </c>
      <c r="F1445" s="127">
        <v>14</v>
      </c>
      <c r="G1445" s="127">
        <v>76</v>
      </c>
      <c r="H1445" s="322">
        <v>0.38829999999999998</v>
      </c>
      <c r="I1445" s="9">
        <v>4307.4218880000008</v>
      </c>
      <c r="J1445">
        <f t="shared" si="78"/>
        <v>5.109210526315789E-3</v>
      </c>
      <c r="K1445">
        <v>2.1271746158599854</v>
      </c>
      <c r="W1445" s="9">
        <v>4307.4218880000008</v>
      </c>
      <c r="X1445">
        <v>5.109210526315789E-3</v>
      </c>
    </row>
    <row r="1446" spans="3:24">
      <c r="C1446">
        <v>2016</v>
      </c>
      <c r="D1446">
        <v>502</v>
      </c>
      <c r="E1446" s="321">
        <v>2</v>
      </c>
      <c r="F1446" s="127">
        <v>1</v>
      </c>
      <c r="G1446" s="127">
        <v>76</v>
      </c>
      <c r="H1446" s="322">
        <v>0.30500500000000003</v>
      </c>
      <c r="I1446" s="9">
        <v>1589.173344</v>
      </c>
      <c r="J1446">
        <f t="shared" si="78"/>
        <v>4.0132236842105266E-3</v>
      </c>
      <c r="K1446">
        <v>1.9059998989105225</v>
      </c>
      <c r="W1446" s="9">
        <v>1589.173344</v>
      </c>
      <c r="X1446">
        <v>4.0132236842105266E-3</v>
      </c>
    </row>
    <row r="1447" spans="3:24">
      <c r="C1447">
        <v>2016</v>
      </c>
      <c r="D1447">
        <v>502</v>
      </c>
      <c r="E1447" s="321">
        <v>2</v>
      </c>
      <c r="F1447" s="127">
        <v>2</v>
      </c>
      <c r="G1447" s="127">
        <v>76</v>
      </c>
      <c r="H1447" s="322">
        <v>0.37102500000000005</v>
      </c>
      <c r="I1447" s="9">
        <v>1563.7691520000001</v>
      </c>
      <c r="J1447">
        <f t="shared" si="78"/>
        <v>4.8819078947368423E-3</v>
      </c>
      <c r="K1447">
        <v>1.9390844106674194</v>
      </c>
      <c r="W1447" s="9">
        <v>1563.7691520000001</v>
      </c>
      <c r="X1447">
        <v>4.8819078947368423E-3</v>
      </c>
    </row>
    <row r="1448" spans="3:24">
      <c r="C1448">
        <v>2016</v>
      </c>
      <c r="D1448">
        <v>502</v>
      </c>
      <c r="E1448" s="321">
        <v>2</v>
      </c>
      <c r="F1448" s="127">
        <v>3</v>
      </c>
      <c r="G1448" s="127">
        <v>76</v>
      </c>
      <c r="H1448" s="322">
        <v>0.36913000000000001</v>
      </c>
      <c r="I1448" s="9">
        <v>2745.0640800000001</v>
      </c>
      <c r="J1448">
        <f t="shared" si="78"/>
        <v>4.8569736842105264E-3</v>
      </c>
      <c r="K1448">
        <v>2.3204684257507324</v>
      </c>
      <c r="W1448" s="9">
        <v>2745.0640800000001</v>
      </c>
      <c r="X1448">
        <v>4.8569736842105264E-3</v>
      </c>
    </row>
    <row r="1449" spans="3:24">
      <c r="C1449">
        <v>2016</v>
      </c>
      <c r="D1449">
        <v>502</v>
      </c>
      <c r="E1449" s="321">
        <v>2</v>
      </c>
      <c r="F1449" s="127">
        <v>4</v>
      </c>
      <c r="G1449" s="127">
        <v>76</v>
      </c>
      <c r="H1449" s="322">
        <v>0.44817000000000001</v>
      </c>
      <c r="I1449" s="9">
        <v>2431.7457119999999</v>
      </c>
      <c r="J1449">
        <f t="shared" si="78"/>
        <v>5.8969736842105266E-3</v>
      </c>
      <c r="K1449">
        <v>2.4736042022705078</v>
      </c>
      <c r="W1449" s="9">
        <v>2431.7457119999999</v>
      </c>
      <c r="X1449">
        <v>5.8969736842105266E-3</v>
      </c>
    </row>
    <row r="1450" spans="3:24">
      <c r="C1450">
        <v>2016</v>
      </c>
      <c r="D1450">
        <v>502</v>
      </c>
      <c r="E1450" s="321">
        <v>2</v>
      </c>
      <c r="F1450" s="127">
        <v>5</v>
      </c>
      <c r="G1450" s="127">
        <v>76</v>
      </c>
      <c r="H1450" s="322">
        <v>0.39046000000000003</v>
      </c>
      <c r="I1450" s="9">
        <v>3240.4458240000013</v>
      </c>
      <c r="J1450">
        <f t="shared" si="78"/>
        <v>5.1376315789473685E-3</v>
      </c>
      <c r="K1450">
        <v>2.4157588481903076</v>
      </c>
      <c r="W1450" s="9">
        <v>3240.4458240000013</v>
      </c>
      <c r="X1450">
        <v>5.1376315789473685E-3</v>
      </c>
    </row>
    <row r="1451" spans="3:24">
      <c r="C1451">
        <v>2016</v>
      </c>
      <c r="D1451">
        <v>502</v>
      </c>
      <c r="E1451" s="321">
        <v>2</v>
      </c>
      <c r="F1451" s="127">
        <v>6</v>
      </c>
      <c r="G1451" s="127">
        <v>76</v>
      </c>
      <c r="H1451" s="322">
        <v>0.40304499999999999</v>
      </c>
      <c r="I1451" s="9">
        <v>5521.1777279999988</v>
      </c>
      <c r="J1451">
        <f t="shared" si="78"/>
        <v>5.303223684210526E-3</v>
      </c>
      <c r="K1451">
        <v>2.7410228252410889</v>
      </c>
      <c r="W1451" s="9">
        <v>5521.1777279999988</v>
      </c>
      <c r="X1451">
        <v>5.303223684210526E-3</v>
      </c>
    </row>
    <row r="1452" spans="3:24">
      <c r="C1452">
        <v>2016</v>
      </c>
      <c r="D1452">
        <v>502</v>
      </c>
      <c r="E1452" s="321">
        <v>2</v>
      </c>
      <c r="F1452" s="127">
        <v>7</v>
      </c>
      <c r="G1452" s="127">
        <v>76</v>
      </c>
      <c r="H1452" s="322">
        <v>0.39885500000000002</v>
      </c>
      <c r="I1452" s="9">
        <v>5483.0714400000006</v>
      </c>
      <c r="J1452">
        <f t="shared" si="78"/>
        <v>5.2480921052631578E-3</v>
      </c>
      <c r="K1452">
        <v>2.506397008895874</v>
      </c>
      <c r="W1452" s="9">
        <v>5483.0714400000006</v>
      </c>
      <c r="X1452">
        <v>5.2480921052631578E-3</v>
      </c>
    </row>
    <row r="1453" spans="3:24">
      <c r="C1453">
        <v>2016</v>
      </c>
      <c r="D1453">
        <v>502</v>
      </c>
      <c r="E1453" s="321">
        <v>2</v>
      </c>
      <c r="F1453" s="127">
        <v>8</v>
      </c>
      <c r="G1453" s="127">
        <v>76</v>
      </c>
      <c r="H1453" s="322">
        <v>0.33063500000000001</v>
      </c>
      <c r="I1453" s="9">
        <v>3322.3037759999997</v>
      </c>
      <c r="J1453">
        <f t="shared" si="78"/>
        <v>4.35046052631579E-3</v>
      </c>
      <c r="K1453">
        <v>2.5476338863372803</v>
      </c>
      <c r="W1453" s="9">
        <v>3322.3037759999997</v>
      </c>
      <c r="X1453">
        <v>4.35046052631579E-3</v>
      </c>
    </row>
    <row r="1454" spans="3:24">
      <c r="C1454">
        <v>2016</v>
      </c>
      <c r="D1454">
        <v>502</v>
      </c>
      <c r="E1454" s="321">
        <v>2</v>
      </c>
      <c r="F1454" s="127">
        <v>9</v>
      </c>
      <c r="G1454" s="127">
        <v>76</v>
      </c>
      <c r="H1454" s="322">
        <v>0.38308500000000001</v>
      </c>
      <c r="I1454" s="9">
        <v>5233.2635519999994</v>
      </c>
      <c r="J1454">
        <f t="shared" si="78"/>
        <v>5.0405921052631584E-3</v>
      </c>
      <c r="K1454">
        <v>2.4127006530761719</v>
      </c>
      <c r="W1454" s="9">
        <v>5233.2635519999994</v>
      </c>
      <c r="X1454">
        <v>5.0405921052631584E-3</v>
      </c>
    </row>
    <row r="1455" spans="3:24">
      <c r="C1455">
        <v>2016</v>
      </c>
      <c r="D1455">
        <v>502</v>
      </c>
      <c r="E1455" s="321">
        <v>2</v>
      </c>
      <c r="F1455" s="127">
        <v>10</v>
      </c>
      <c r="G1455" s="127">
        <v>76</v>
      </c>
      <c r="H1455" s="322">
        <v>0.39724500000000001</v>
      </c>
      <c r="I1455" s="9">
        <v>5202.2139839999982</v>
      </c>
      <c r="J1455">
        <f t="shared" si="78"/>
        <v>5.2269078947368422E-3</v>
      </c>
      <c r="K1455">
        <v>2.2262308597564697</v>
      </c>
      <c r="W1455" s="9">
        <v>5202.2139839999982</v>
      </c>
      <c r="X1455">
        <v>5.2269078947368422E-3</v>
      </c>
    </row>
    <row r="1456" spans="3:24">
      <c r="C1456">
        <v>2016</v>
      </c>
      <c r="D1456">
        <v>502</v>
      </c>
      <c r="E1456" s="321">
        <v>2</v>
      </c>
      <c r="F1456" s="127">
        <v>11</v>
      </c>
      <c r="G1456" s="127">
        <v>76</v>
      </c>
      <c r="H1456" s="322">
        <v>0.42166500000000001</v>
      </c>
      <c r="I1456" s="9">
        <v>4966.5195360000007</v>
      </c>
      <c r="J1456">
        <f t="shared" ref="J1456:J1519" si="79">H1456/G1456</f>
        <v>5.5482236842105265E-3</v>
      </c>
      <c r="K1456">
        <v>2.1784656047821045</v>
      </c>
      <c r="W1456" s="9">
        <v>4966.5195360000007</v>
      </c>
      <c r="X1456">
        <v>5.5482236842105265E-3</v>
      </c>
    </row>
    <row r="1457" spans="3:24">
      <c r="C1457">
        <v>2016</v>
      </c>
      <c r="D1457">
        <v>502</v>
      </c>
      <c r="E1457" s="321">
        <v>2</v>
      </c>
      <c r="F1457" s="127">
        <v>12</v>
      </c>
      <c r="G1457" s="127">
        <v>76</v>
      </c>
      <c r="H1457" s="322">
        <v>0.39430500000000002</v>
      </c>
      <c r="I1457" s="9">
        <v>5260.0790880000004</v>
      </c>
      <c r="J1457">
        <f t="shared" si="79"/>
        <v>5.1882236842105264E-3</v>
      </c>
      <c r="K1457">
        <v>2.3331050872802734</v>
      </c>
      <c r="W1457" s="9">
        <v>5260.0790880000004</v>
      </c>
      <c r="X1457">
        <v>5.1882236842105264E-3</v>
      </c>
    </row>
    <row r="1458" spans="3:24">
      <c r="C1458">
        <v>2016</v>
      </c>
      <c r="D1458">
        <v>502</v>
      </c>
      <c r="E1458" s="321">
        <v>2</v>
      </c>
      <c r="F1458" s="127">
        <v>13</v>
      </c>
      <c r="G1458" s="127">
        <v>76</v>
      </c>
      <c r="H1458" s="322">
        <v>0.47075499999999998</v>
      </c>
      <c r="I1458" s="9">
        <v>5629.851216</v>
      </c>
      <c r="J1458">
        <f t="shared" si="79"/>
        <v>6.1941447368421051E-3</v>
      </c>
      <c r="K1458">
        <v>2.5702559947967529</v>
      </c>
      <c r="W1458" s="9">
        <v>5629.851216</v>
      </c>
      <c r="X1458">
        <v>6.1941447368421051E-3</v>
      </c>
    </row>
    <row r="1459" spans="3:24">
      <c r="C1459">
        <v>2016</v>
      </c>
      <c r="D1459">
        <v>502</v>
      </c>
      <c r="E1459" s="321">
        <v>2</v>
      </c>
      <c r="F1459" s="127">
        <v>14</v>
      </c>
      <c r="G1459" s="127">
        <v>76</v>
      </c>
      <c r="H1459" s="322">
        <v>0.37462000000000001</v>
      </c>
      <c r="I1459" s="9">
        <v>5569.1634239999994</v>
      </c>
      <c r="J1459">
        <f t="shared" si="79"/>
        <v>4.9292105263157894E-3</v>
      </c>
      <c r="K1459">
        <v>2.3002283573150635</v>
      </c>
      <c r="W1459" s="9">
        <v>5569.1634239999994</v>
      </c>
      <c r="X1459">
        <v>4.9292105263157894E-3</v>
      </c>
    </row>
    <row r="1460" spans="3:24">
      <c r="C1460">
        <v>2016</v>
      </c>
      <c r="D1460">
        <v>502</v>
      </c>
      <c r="E1460" s="321">
        <v>3</v>
      </c>
      <c r="F1460" s="127">
        <v>1</v>
      </c>
      <c r="G1460" s="127">
        <v>76</v>
      </c>
      <c r="H1460" s="322">
        <v>0.363205</v>
      </c>
      <c r="I1460" s="9">
        <v>2273.6751839999997</v>
      </c>
      <c r="J1460">
        <f t="shared" si="79"/>
        <v>4.7790131578947367E-3</v>
      </c>
      <c r="K1460">
        <v>2.5285003185272217</v>
      </c>
      <c r="W1460" s="9">
        <v>2273.6751839999997</v>
      </c>
      <c r="X1460">
        <v>4.7790131578947367E-3</v>
      </c>
    </row>
    <row r="1461" spans="3:24">
      <c r="C1461">
        <v>2016</v>
      </c>
      <c r="D1461">
        <v>502</v>
      </c>
      <c r="E1461" s="321">
        <v>3</v>
      </c>
      <c r="F1461" s="127">
        <v>2</v>
      </c>
      <c r="G1461" s="127">
        <v>76</v>
      </c>
      <c r="H1461" s="322">
        <v>0.39748499999999998</v>
      </c>
      <c r="I1461" s="9">
        <v>2721.0712320000002</v>
      </c>
      <c r="J1461">
        <f t="shared" si="79"/>
        <v>5.2300657894736842E-3</v>
      </c>
      <c r="K1461">
        <v>1.8582679033279419</v>
      </c>
      <c r="W1461" s="9">
        <v>2721.0712320000002</v>
      </c>
      <c r="X1461">
        <v>5.2300657894736842E-3</v>
      </c>
    </row>
    <row r="1462" spans="3:24">
      <c r="C1462">
        <v>2016</v>
      </c>
      <c r="D1462">
        <v>502</v>
      </c>
      <c r="E1462" s="321">
        <v>3</v>
      </c>
      <c r="F1462" s="127">
        <v>3</v>
      </c>
      <c r="G1462" s="127">
        <v>76</v>
      </c>
      <c r="H1462" s="322">
        <v>0.40986999999999996</v>
      </c>
      <c r="I1462" s="9">
        <v>3908.0115360000004</v>
      </c>
      <c r="J1462">
        <f t="shared" si="79"/>
        <v>5.3930263157894731E-3</v>
      </c>
      <c r="K1462">
        <v>2.7043232917785645</v>
      </c>
      <c r="W1462" s="9">
        <v>3908.0115360000004</v>
      </c>
      <c r="X1462">
        <v>5.3930263157894731E-3</v>
      </c>
    </row>
    <row r="1463" spans="3:24">
      <c r="C1463">
        <v>2016</v>
      </c>
      <c r="D1463">
        <v>502</v>
      </c>
      <c r="E1463" s="321">
        <v>3</v>
      </c>
      <c r="F1463" s="127">
        <v>4</v>
      </c>
      <c r="G1463" s="127">
        <v>76</v>
      </c>
      <c r="H1463" s="322">
        <v>0.38331000000000004</v>
      </c>
      <c r="I1463" s="9">
        <v>4409.0386560000006</v>
      </c>
      <c r="J1463">
        <f t="shared" si="79"/>
        <v>5.0435526315789478E-3</v>
      </c>
      <c r="K1463">
        <v>2.4195446968078613</v>
      </c>
      <c r="W1463" s="9">
        <v>4409.0386560000006</v>
      </c>
      <c r="X1463">
        <v>5.0435526315789478E-3</v>
      </c>
    </row>
    <row r="1464" spans="3:24">
      <c r="C1464">
        <v>2016</v>
      </c>
      <c r="D1464">
        <v>502</v>
      </c>
      <c r="E1464" s="321">
        <v>3</v>
      </c>
      <c r="F1464" s="127">
        <v>5</v>
      </c>
      <c r="G1464" s="127">
        <v>76</v>
      </c>
      <c r="H1464" s="322">
        <v>0.39981</v>
      </c>
      <c r="I1464" s="9">
        <v>4811.2716960000007</v>
      </c>
      <c r="J1464">
        <f t="shared" si="79"/>
        <v>5.2606578947368421E-3</v>
      </c>
      <c r="K1464">
        <v>2.4616053104400635</v>
      </c>
      <c r="W1464" s="9">
        <v>4811.2716960000007</v>
      </c>
      <c r="X1464">
        <v>5.2606578947368421E-3</v>
      </c>
    </row>
    <row r="1465" spans="3:24">
      <c r="C1465">
        <v>2016</v>
      </c>
      <c r="D1465">
        <v>502</v>
      </c>
      <c r="E1465" s="321">
        <v>3</v>
      </c>
      <c r="F1465" s="127">
        <v>6</v>
      </c>
      <c r="G1465" s="127">
        <v>76</v>
      </c>
      <c r="H1465" s="322">
        <v>0.42585499999999998</v>
      </c>
      <c r="I1465" s="9">
        <v>5039.9094239999995</v>
      </c>
      <c r="J1465">
        <f t="shared" si="79"/>
        <v>5.6033552631578947E-3</v>
      </c>
      <c r="K1465">
        <v>2.7018177509307861</v>
      </c>
      <c r="W1465" s="9">
        <v>5039.9094239999995</v>
      </c>
      <c r="X1465">
        <v>5.6033552631578947E-3</v>
      </c>
    </row>
    <row r="1466" spans="3:24">
      <c r="C1466">
        <v>2016</v>
      </c>
      <c r="D1466">
        <v>502</v>
      </c>
      <c r="E1466" s="321">
        <v>3</v>
      </c>
      <c r="F1466" s="127">
        <v>7</v>
      </c>
      <c r="G1466" s="127">
        <v>76</v>
      </c>
      <c r="H1466" s="322">
        <v>0.41538999999999998</v>
      </c>
      <c r="I1466" s="9">
        <v>5387.1000480000002</v>
      </c>
      <c r="J1466">
        <f t="shared" si="79"/>
        <v>5.4656578947368415E-3</v>
      </c>
      <c r="K1466">
        <v>2.7302510738372803</v>
      </c>
      <c r="W1466" s="9">
        <v>5387.1000480000002</v>
      </c>
      <c r="X1466">
        <v>5.4656578947368415E-3</v>
      </c>
    </row>
    <row r="1467" spans="3:24">
      <c r="C1467">
        <v>2016</v>
      </c>
      <c r="D1467">
        <v>502</v>
      </c>
      <c r="E1467" s="321">
        <v>3</v>
      </c>
      <c r="F1467" s="127">
        <v>8</v>
      </c>
      <c r="G1467" s="127">
        <v>76</v>
      </c>
      <c r="H1467" s="322">
        <v>0.34193000000000001</v>
      </c>
      <c r="I1467" s="9">
        <v>4486.6625759999988</v>
      </c>
      <c r="J1467">
        <f t="shared" si="79"/>
        <v>4.4990789473684208E-3</v>
      </c>
      <c r="K1467">
        <v>2.2809088230133057</v>
      </c>
      <c r="W1467" s="9">
        <v>4486.6625759999988</v>
      </c>
      <c r="X1467">
        <v>4.4990789473684208E-3</v>
      </c>
    </row>
    <row r="1468" spans="3:24">
      <c r="C1468">
        <v>2016</v>
      </c>
      <c r="D1468">
        <v>502</v>
      </c>
      <c r="E1468" s="321">
        <v>3</v>
      </c>
      <c r="F1468" s="127">
        <v>9</v>
      </c>
      <c r="G1468" s="127">
        <v>76</v>
      </c>
      <c r="H1468" s="322">
        <v>0.38634999999999997</v>
      </c>
      <c r="I1468" s="9">
        <v>4980.6329759999999</v>
      </c>
      <c r="J1468">
        <f t="shared" si="79"/>
        <v>5.083552631578947E-3</v>
      </c>
      <c r="K1468">
        <v>2.4612185955047607</v>
      </c>
      <c r="W1468" s="9">
        <v>4980.6329759999999</v>
      </c>
      <c r="X1468">
        <v>5.083552631578947E-3</v>
      </c>
    </row>
    <row r="1469" spans="3:24">
      <c r="C1469">
        <v>2016</v>
      </c>
      <c r="D1469">
        <v>502</v>
      </c>
      <c r="E1469" s="321">
        <v>3</v>
      </c>
      <c r="F1469" s="127">
        <v>10</v>
      </c>
      <c r="G1469" s="127">
        <v>76</v>
      </c>
      <c r="H1469" s="322">
        <v>0.39737999999999996</v>
      </c>
      <c r="I1469" s="9">
        <v>4852.2006720000008</v>
      </c>
      <c r="J1469">
        <f t="shared" si="79"/>
        <v>5.2286842105263151E-3</v>
      </c>
      <c r="K1469">
        <v>2.4558348655700684</v>
      </c>
      <c r="W1469" s="9">
        <v>4852.2006720000008</v>
      </c>
      <c r="X1469">
        <v>5.2286842105263151E-3</v>
      </c>
    </row>
    <row r="1470" spans="3:24">
      <c r="C1470">
        <v>2016</v>
      </c>
      <c r="D1470">
        <v>502</v>
      </c>
      <c r="E1470" s="321">
        <v>3</v>
      </c>
      <c r="F1470" s="127">
        <v>11</v>
      </c>
      <c r="G1470" s="127">
        <v>76</v>
      </c>
      <c r="H1470" s="322">
        <v>0.41936499999999999</v>
      </c>
      <c r="I1470" s="9">
        <v>5346.1710719999992</v>
      </c>
      <c r="J1470">
        <f t="shared" si="79"/>
        <v>5.5179605263157893E-3</v>
      </c>
      <c r="K1470">
        <v>2.6301701068878174</v>
      </c>
      <c r="W1470" s="9">
        <v>5346.1710719999992</v>
      </c>
      <c r="X1470">
        <v>5.5179605263157893E-3</v>
      </c>
    </row>
    <row r="1471" spans="3:24">
      <c r="C1471">
        <v>2016</v>
      </c>
      <c r="D1471">
        <v>502</v>
      </c>
      <c r="E1471" s="321">
        <v>3</v>
      </c>
      <c r="F1471" s="127">
        <v>12</v>
      </c>
      <c r="G1471" s="127">
        <v>76</v>
      </c>
      <c r="H1471" s="322">
        <v>0.425205</v>
      </c>
      <c r="I1471" s="9">
        <v>5000.3917919999985</v>
      </c>
      <c r="J1471">
        <f t="shared" si="79"/>
        <v>5.5948026315789474E-3</v>
      </c>
      <c r="K1471">
        <v>2.0152280330657959</v>
      </c>
      <c r="W1471" s="9">
        <v>5000.3917919999985</v>
      </c>
      <c r="X1471">
        <v>5.5948026315789474E-3</v>
      </c>
    </row>
    <row r="1472" spans="3:24">
      <c r="C1472">
        <v>2016</v>
      </c>
      <c r="D1472">
        <v>502</v>
      </c>
      <c r="E1472" s="321">
        <v>3</v>
      </c>
      <c r="F1472" s="127">
        <v>13</v>
      </c>
      <c r="G1472" s="127">
        <v>76</v>
      </c>
      <c r="H1472" s="322">
        <v>0.44449499999999997</v>
      </c>
      <c r="I1472" s="9">
        <v>5325.0009120000004</v>
      </c>
      <c r="J1472">
        <f t="shared" si="79"/>
        <v>5.848618421052631E-3</v>
      </c>
      <c r="K1472">
        <v>2.5533089637756348</v>
      </c>
      <c r="W1472" s="9">
        <v>5325.0009120000004</v>
      </c>
      <c r="X1472">
        <v>5.848618421052631E-3</v>
      </c>
    </row>
    <row r="1473" spans="3:24">
      <c r="C1473">
        <v>2016</v>
      </c>
      <c r="D1473">
        <v>502</v>
      </c>
      <c r="E1473" s="321">
        <v>3</v>
      </c>
      <c r="F1473" s="127">
        <v>14</v>
      </c>
      <c r="G1473" s="127">
        <v>76</v>
      </c>
      <c r="H1473" s="322">
        <v>0.41910000000000003</v>
      </c>
      <c r="I1473" s="9">
        <v>4898.7750239999987</v>
      </c>
      <c r="J1473">
        <f t="shared" si="79"/>
        <v>5.5144736842105265E-3</v>
      </c>
      <c r="K1473">
        <v>2.283851146697998</v>
      </c>
      <c r="W1473" s="9">
        <v>4898.7750239999987</v>
      </c>
      <c r="X1473">
        <v>5.5144736842105265E-3</v>
      </c>
    </row>
    <row r="1474" spans="3:24">
      <c r="C1474">
        <v>2016</v>
      </c>
      <c r="D1474">
        <v>502</v>
      </c>
      <c r="E1474" s="321">
        <v>4</v>
      </c>
      <c r="F1474" s="127">
        <v>1</v>
      </c>
      <c r="G1474" s="127">
        <v>76</v>
      </c>
      <c r="H1474" s="322">
        <v>0.37060499999999996</v>
      </c>
      <c r="I1474" s="9">
        <v>2248.2709919999993</v>
      </c>
      <c r="J1474">
        <f t="shared" si="79"/>
        <v>4.8763815789473683E-3</v>
      </c>
      <c r="K1474">
        <v>2.2555255889892578</v>
      </c>
      <c r="W1474" s="9">
        <v>2248.2709919999993</v>
      </c>
      <c r="X1474">
        <v>4.8763815789473683E-3</v>
      </c>
    </row>
    <row r="1475" spans="3:24">
      <c r="C1475">
        <v>2016</v>
      </c>
      <c r="D1475">
        <v>502</v>
      </c>
      <c r="E1475" s="321">
        <v>4</v>
      </c>
      <c r="F1475" s="127">
        <v>2</v>
      </c>
      <c r="G1475" s="127">
        <v>76</v>
      </c>
      <c r="H1475" s="322">
        <v>0.39093500000000003</v>
      </c>
      <c r="I1475" s="9">
        <v>2695.6670400000007</v>
      </c>
      <c r="J1475">
        <f t="shared" si="79"/>
        <v>5.1438815789473687E-3</v>
      </c>
      <c r="K1475">
        <v>2.0128376483917236</v>
      </c>
      <c r="W1475" s="9">
        <v>2695.6670400000007</v>
      </c>
      <c r="X1475">
        <v>5.1438815789473687E-3</v>
      </c>
    </row>
    <row r="1476" spans="3:24">
      <c r="C1476">
        <v>2016</v>
      </c>
      <c r="D1476">
        <v>502</v>
      </c>
      <c r="E1476" s="321">
        <v>4</v>
      </c>
      <c r="F1476" s="127">
        <v>3</v>
      </c>
      <c r="G1476" s="127">
        <v>76</v>
      </c>
      <c r="H1476" s="322">
        <v>0.35348000000000002</v>
      </c>
      <c r="I1476" s="9">
        <v>2852.3262240000008</v>
      </c>
      <c r="J1476">
        <f t="shared" si="79"/>
        <v>4.6510526315789473E-3</v>
      </c>
      <c r="K1476">
        <v>2.4653749465942383</v>
      </c>
      <c r="W1476" s="9">
        <v>2852.3262240000008</v>
      </c>
      <c r="X1476">
        <v>4.6510526315789473E-3</v>
      </c>
    </row>
    <row r="1477" spans="3:24">
      <c r="C1477">
        <v>2016</v>
      </c>
      <c r="D1477">
        <v>502</v>
      </c>
      <c r="E1477" s="321">
        <v>4</v>
      </c>
      <c r="F1477" s="127">
        <v>4</v>
      </c>
      <c r="G1477" s="127">
        <v>76</v>
      </c>
      <c r="H1477" s="322">
        <v>0.44420500000000002</v>
      </c>
      <c r="I1477" s="9">
        <v>3549.5301599999998</v>
      </c>
      <c r="J1477">
        <f t="shared" si="79"/>
        <v>5.8448026315789476E-3</v>
      </c>
      <c r="K1477">
        <v>2.4275298118591309</v>
      </c>
      <c r="W1477" s="9">
        <v>3549.5301599999998</v>
      </c>
      <c r="X1477">
        <v>5.8448026315789476E-3</v>
      </c>
    </row>
    <row r="1478" spans="3:24">
      <c r="C1478">
        <v>2016</v>
      </c>
      <c r="D1478">
        <v>502</v>
      </c>
      <c r="E1478" s="321">
        <v>4</v>
      </c>
      <c r="F1478" s="127">
        <v>5</v>
      </c>
      <c r="G1478" s="127">
        <v>76</v>
      </c>
      <c r="H1478" s="322">
        <v>0.42915999999999999</v>
      </c>
      <c r="I1478" s="9">
        <v>4948.1720640000003</v>
      </c>
      <c r="J1478">
        <f t="shared" si="79"/>
        <v>5.6468421052631576E-3</v>
      </c>
      <c r="K1478">
        <v>2.6154611110687256</v>
      </c>
      <c r="W1478" s="9">
        <v>4948.1720640000003</v>
      </c>
      <c r="X1478">
        <v>5.6468421052631576E-3</v>
      </c>
    </row>
    <row r="1479" spans="3:24">
      <c r="C1479">
        <v>2016</v>
      </c>
      <c r="D1479">
        <v>502</v>
      </c>
      <c r="E1479" s="321">
        <v>4</v>
      </c>
      <c r="F1479" s="127">
        <v>6</v>
      </c>
      <c r="G1479" s="127">
        <v>76</v>
      </c>
      <c r="H1479" s="322">
        <v>0.43619999999999998</v>
      </c>
      <c r="I1479" s="9">
        <v>5272.7811839999986</v>
      </c>
      <c r="J1479">
        <f t="shared" si="79"/>
        <v>5.7394736842105261E-3</v>
      </c>
      <c r="K1479">
        <v>2.5392673015594482</v>
      </c>
      <c r="W1479" s="9">
        <v>5272.7811839999986</v>
      </c>
      <c r="X1479">
        <v>5.7394736842105261E-3</v>
      </c>
    </row>
    <row r="1480" spans="3:24">
      <c r="C1480">
        <v>2016</v>
      </c>
      <c r="D1480">
        <v>502</v>
      </c>
      <c r="E1480" s="321">
        <v>4</v>
      </c>
      <c r="F1480" s="127">
        <v>7</v>
      </c>
      <c r="G1480" s="127">
        <v>76</v>
      </c>
      <c r="H1480" s="322">
        <v>0.45228999999999997</v>
      </c>
      <c r="I1480" s="9">
        <v>5267.135808</v>
      </c>
      <c r="J1480">
        <f t="shared" si="79"/>
        <v>5.9511842105263151E-3</v>
      </c>
      <c r="K1480">
        <v>2.6466310024261475</v>
      </c>
      <c r="W1480" s="9">
        <v>5267.135808</v>
      </c>
      <c r="X1480">
        <v>5.9511842105263151E-3</v>
      </c>
    </row>
    <row r="1481" spans="3:24">
      <c r="C1481">
        <v>2016</v>
      </c>
      <c r="D1481">
        <v>502</v>
      </c>
      <c r="E1481" s="321">
        <v>4</v>
      </c>
      <c r="F1481" s="127">
        <v>8</v>
      </c>
      <c r="G1481" s="127">
        <v>76</v>
      </c>
      <c r="H1481" s="322">
        <v>0.365035</v>
      </c>
      <c r="I1481" s="9">
        <v>4126.7698559999999</v>
      </c>
      <c r="J1481">
        <f t="shared" si="79"/>
        <v>4.8030921052631577E-3</v>
      </c>
      <c r="K1481">
        <v>2.3297531604766846</v>
      </c>
      <c r="W1481" s="9">
        <v>4126.7698559999999</v>
      </c>
      <c r="X1481">
        <v>4.8030921052631577E-3</v>
      </c>
    </row>
    <row r="1482" spans="3:24">
      <c r="C1482">
        <v>2016</v>
      </c>
      <c r="D1482">
        <v>502</v>
      </c>
      <c r="E1482" s="321">
        <v>4</v>
      </c>
      <c r="F1482" s="127">
        <v>9</v>
      </c>
      <c r="G1482" s="127">
        <v>76</v>
      </c>
      <c r="H1482" s="322">
        <v>0.388625</v>
      </c>
      <c r="I1482" s="9">
        <v>4698.364176</v>
      </c>
      <c r="J1482">
        <f t="shared" si="79"/>
        <v>5.1134868421052635E-3</v>
      </c>
      <c r="K1482">
        <v>2.316577672958374</v>
      </c>
      <c r="W1482" s="9">
        <v>4698.364176</v>
      </c>
      <c r="X1482">
        <v>5.1134868421052635E-3</v>
      </c>
    </row>
    <row r="1483" spans="3:24">
      <c r="C1483">
        <v>2016</v>
      </c>
      <c r="D1483">
        <v>502</v>
      </c>
      <c r="E1483" s="321">
        <v>4</v>
      </c>
      <c r="F1483" s="127">
        <v>10</v>
      </c>
      <c r="G1483" s="127">
        <v>76</v>
      </c>
      <c r="H1483" s="322">
        <v>0.42199500000000001</v>
      </c>
      <c r="I1483" s="9">
        <v>5175.3984480000008</v>
      </c>
      <c r="J1483">
        <f t="shared" si="79"/>
        <v>5.5525657894736841E-3</v>
      </c>
      <c r="K1483">
        <v>2.2817764282226563</v>
      </c>
      <c r="W1483" s="9">
        <v>5175.3984480000008</v>
      </c>
      <c r="X1483">
        <v>5.5525657894736841E-3</v>
      </c>
    </row>
    <row r="1484" spans="3:24">
      <c r="C1484">
        <v>2016</v>
      </c>
      <c r="D1484">
        <v>502</v>
      </c>
      <c r="E1484" s="321">
        <v>4</v>
      </c>
      <c r="F1484" s="127">
        <v>11</v>
      </c>
      <c r="G1484" s="127">
        <v>76</v>
      </c>
      <c r="H1484" s="322">
        <v>0.40785000000000005</v>
      </c>
      <c r="I1484" s="9">
        <v>4222.7412480000003</v>
      </c>
      <c r="J1484">
        <f t="shared" si="79"/>
        <v>5.3664473684210531E-3</v>
      </c>
      <c r="K1484">
        <v>2.2143385410308838</v>
      </c>
      <c r="W1484" s="9">
        <v>4222.7412480000003</v>
      </c>
      <c r="X1484">
        <v>5.3664473684210531E-3</v>
      </c>
    </row>
    <row r="1485" spans="3:24">
      <c r="C1485">
        <v>2016</v>
      </c>
      <c r="D1485">
        <v>502</v>
      </c>
      <c r="E1485" s="321">
        <v>4</v>
      </c>
      <c r="F1485" s="127">
        <v>12</v>
      </c>
      <c r="G1485" s="127">
        <v>76</v>
      </c>
      <c r="H1485" s="322">
        <v>0.39653499999999997</v>
      </c>
      <c r="I1485" s="9">
        <v>5381.4546720000008</v>
      </c>
      <c r="J1485">
        <f t="shared" si="79"/>
        <v>5.2175657894736839E-3</v>
      </c>
      <c r="K1485">
        <v>2.4478564262390137</v>
      </c>
      <c r="W1485" s="9">
        <v>5381.4546720000008</v>
      </c>
      <c r="X1485">
        <v>5.2175657894736839E-3</v>
      </c>
    </row>
    <row r="1486" spans="3:24">
      <c r="C1486">
        <v>2016</v>
      </c>
      <c r="D1486">
        <v>502</v>
      </c>
      <c r="E1486" s="321">
        <v>4</v>
      </c>
      <c r="F1486" s="127">
        <v>13</v>
      </c>
      <c r="G1486" s="127">
        <v>76</v>
      </c>
      <c r="H1486" s="322">
        <v>0.48122333333333334</v>
      </c>
      <c r="I1486" s="9">
        <v>5377.2206400000005</v>
      </c>
      <c r="J1486">
        <f t="shared" si="79"/>
        <v>6.3318859649122809E-3</v>
      </c>
      <c r="K1486">
        <v>2.3527202606201172</v>
      </c>
      <c r="W1486" s="9">
        <v>5377.2206400000005</v>
      </c>
      <c r="X1486">
        <v>6.3318859649122809E-3</v>
      </c>
    </row>
    <row r="1487" spans="3:24">
      <c r="C1487">
        <v>2016</v>
      </c>
      <c r="D1487">
        <v>502</v>
      </c>
      <c r="E1487" s="321">
        <v>4</v>
      </c>
      <c r="F1487" s="127">
        <v>14</v>
      </c>
      <c r="G1487" s="127">
        <v>76</v>
      </c>
      <c r="H1487" s="322">
        <v>0.41147</v>
      </c>
      <c r="I1487" s="9">
        <v>5007.4485119999999</v>
      </c>
      <c r="J1487">
        <f t="shared" si="79"/>
        <v>5.4140789473684208E-3</v>
      </c>
      <c r="K1487">
        <v>2.1864137649536133</v>
      </c>
      <c r="W1487" s="9">
        <v>5007.4485119999999</v>
      </c>
      <c r="X1487">
        <v>5.4140789473684208E-3</v>
      </c>
    </row>
    <row r="1488" spans="3:24">
      <c r="C1488">
        <v>2016</v>
      </c>
      <c r="D1488">
        <v>502</v>
      </c>
      <c r="E1488" s="321">
        <v>1</v>
      </c>
      <c r="F1488" s="127">
        <v>1</v>
      </c>
      <c r="G1488" s="127">
        <v>81</v>
      </c>
      <c r="H1488" s="322">
        <v>0.36134500000000003</v>
      </c>
      <c r="I1488" s="9">
        <v>2142.4201919999996</v>
      </c>
      <c r="J1488">
        <f t="shared" si="79"/>
        <v>4.4610493827160497E-3</v>
      </c>
      <c r="K1488">
        <v>1.9719483852386475</v>
      </c>
      <c r="W1488" s="9">
        <v>2142.4201919999996</v>
      </c>
      <c r="X1488">
        <v>4.4610493827160497E-3</v>
      </c>
    </row>
    <row r="1489" spans="3:24">
      <c r="C1489">
        <v>2016</v>
      </c>
      <c r="D1489">
        <v>502</v>
      </c>
      <c r="E1489" s="321">
        <v>1</v>
      </c>
      <c r="F1489" s="127">
        <v>2</v>
      </c>
      <c r="G1489" s="127">
        <v>81</v>
      </c>
      <c r="H1489" s="322">
        <v>0.226995</v>
      </c>
      <c r="I1489" s="9">
        <v>772.00516800000003</v>
      </c>
      <c r="J1489">
        <f t="shared" si="79"/>
        <v>2.8024074074074075E-3</v>
      </c>
      <c r="K1489">
        <v>1.8746379613876343</v>
      </c>
      <c r="W1489" s="9">
        <v>772.00516800000003</v>
      </c>
      <c r="X1489">
        <v>2.8024074074074075E-3</v>
      </c>
    </row>
    <row r="1490" spans="3:24">
      <c r="C1490">
        <v>2016</v>
      </c>
      <c r="D1490">
        <v>502</v>
      </c>
      <c r="E1490" s="321">
        <v>1</v>
      </c>
      <c r="F1490" s="127">
        <v>3</v>
      </c>
      <c r="G1490" s="127">
        <v>81</v>
      </c>
      <c r="H1490" s="322">
        <v>0.42529</v>
      </c>
      <c r="I1490" s="9">
        <v>3285.6088319999994</v>
      </c>
      <c r="J1490">
        <f t="shared" si="79"/>
        <v>5.2504938271604939E-3</v>
      </c>
      <c r="K1490">
        <v>1.9373047351837158</v>
      </c>
      <c r="W1490" s="9">
        <v>3285.6088319999994</v>
      </c>
      <c r="X1490">
        <v>5.2504938271604939E-3</v>
      </c>
    </row>
    <row r="1491" spans="3:24">
      <c r="C1491">
        <v>2016</v>
      </c>
      <c r="D1491">
        <v>502</v>
      </c>
      <c r="E1491" s="321">
        <v>1</v>
      </c>
      <c r="F1491" s="127">
        <v>4</v>
      </c>
      <c r="G1491" s="127">
        <v>81</v>
      </c>
      <c r="H1491" s="322">
        <v>0.44006333333333331</v>
      </c>
      <c r="I1491" s="9">
        <v>2850.9148799999994</v>
      </c>
      <c r="J1491">
        <f t="shared" si="79"/>
        <v>5.4328806584362137E-3</v>
      </c>
      <c r="K1491">
        <v>2.0914719104766846</v>
      </c>
      <c r="W1491" s="9">
        <v>2850.9148799999994</v>
      </c>
      <c r="X1491">
        <v>5.4328806584362137E-3</v>
      </c>
    </row>
    <row r="1492" spans="3:24">
      <c r="C1492">
        <v>2016</v>
      </c>
      <c r="D1492">
        <v>502</v>
      </c>
      <c r="E1492" s="321">
        <v>1</v>
      </c>
      <c r="F1492" s="127">
        <v>5</v>
      </c>
      <c r="G1492" s="127">
        <v>81</v>
      </c>
      <c r="H1492" s="322">
        <v>0.47530499999999998</v>
      </c>
      <c r="I1492" s="9">
        <v>4684.250736</v>
      </c>
      <c r="J1492">
        <f t="shared" si="79"/>
        <v>5.8679629629629628E-3</v>
      </c>
      <c r="K1492">
        <v>2.5064704418182373</v>
      </c>
      <c r="W1492" s="9">
        <v>4684.250736</v>
      </c>
      <c r="X1492">
        <v>5.8679629629629628E-3</v>
      </c>
    </row>
    <row r="1493" spans="3:24">
      <c r="C1493">
        <v>2016</v>
      </c>
      <c r="D1493">
        <v>502</v>
      </c>
      <c r="E1493" s="321">
        <v>1</v>
      </c>
      <c r="F1493" s="127">
        <v>6</v>
      </c>
      <c r="G1493" s="127">
        <v>81</v>
      </c>
      <c r="H1493" s="322">
        <v>0.44955000000000001</v>
      </c>
      <c r="I1493" s="9">
        <v>4641.9104160000006</v>
      </c>
      <c r="J1493">
        <f t="shared" si="79"/>
        <v>5.5500000000000002E-3</v>
      </c>
      <c r="K1493">
        <v>2.5266757011413574</v>
      </c>
      <c r="W1493" s="9">
        <v>4641.9104160000006</v>
      </c>
      <c r="X1493">
        <v>5.5500000000000002E-3</v>
      </c>
    </row>
    <row r="1494" spans="3:24">
      <c r="C1494">
        <v>2016</v>
      </c>
      <c r="D1494">
        <v>502</v>
      </c>
      <c r="E1494" s="321">
        <v>1</v>
      </c>
      <c r="F1494" s="127">
        <v>7</v>
      </c>
      <c r="G1494" s="127">
        <v>81</v>
      </c>
      <c r="H1494" s="322">
        <v>0.482985</v>
      </c>
      <c r="I1494" s="9">
        <v>5315.1215040000006</v>
      </c>
      <c r="J1494">
        <f t="shared" si="79"/>
        <v>5.9627777777777778E-3</v>
      </c>
      <c r="K1494">
        <v>2.6303417682647705</v>
      </c>
      <c r="W1494" s="9">
        <v>5315.1215040000006</v>
      </c>
      <c r="X1494">
        <v>5.9627777777777778E-3</v>
      </c>
    </row>
    <row r="1495" spans="3:24">
      <c r="C1495">
        <v>2016</v>
      </c>
      <c r="D1495">
        <v>502</v>
      </c>
      <c r="E1495" s="321">
        <v>1</v>
      </c>
      <c r="F1495" s="127">
        <v>8</v>
      </c>
      <c r="G1495" s="127">
        <v>81</v>
      </c>
      <c r="H1495" s="322">
        <v>0.35462499999999997</v>
      </c>
      <c r="I1495" s="9">
        <v>2646.2700000000004</v>
      </c>
      <c r="J1495">
        <f t="shared" si="79"/>
        <v>4.3780864197530862E-3</v>
      </c>
      <c r="K1495">
        <v>2.5030362606048584</v>
      </c>
      <c r="W1495" s="9">
        <v>2646.2700000000004</v>
      </c>
      <c r="X1495">
        <v>4.3780864197530862E-3</v>
      </c>
    </row>
    <row r="1496" spans="3:24">
      <c r="C1496">
        <v>2016</v>
      </c>
      <c r="D1496">
        <v>502</v>
      </c>
      <c r="E1496" s="321">
        <v>1</v>
      </c>
      <c r="F1496" s="127">
        <v>9</v>
      </c>
      <c r="G1496" s="127">
        <v>81</v>
      </c>
      <c r="H1496" s="322">
        <v>0.44416</v>
      </c>
      <c r="I1496" s="9">
        <v>4358.2302719999998</v>
      </c>
      <c r="J1496">
        <f t="shared" si="79"/>
        <v>5.4834567901234565E-3</v>
      </c>
      <c r="K1496">
        <v>2.5487105846405029</v>
      </c>
      <c r="W1496" s="9">
        <v>4358.2302719999998</v>
      </c>
      <c r="X1496">
        <v>5.4834567901234565E-3</v>
      </c>
    </row>
    <row r="1497" spans="3:24">
      <c r="C1497">
        <v>2016</v>
      </c>
      <c r="D1497">
        <v>502</v>
      </c>
      <c r="E1497" s="321">
        <v>1</v>
      </c>
      <c r="F1497" s="127">
        <v>10</v>
      </c>
      <c r="G1497" s="127">
        <v>81</v>
      </c>
      <c r="H1497" s="322">
        <v>0.46676499999999999</v>
      </c>
      <c r="I1497" s="9">
        <v>4259.4361920000001</v>
      </c>
      <c r="J1497">
        <f t="shared" si="79"/>
        <v>5.7625308641975305E-3</v>
      </c>
      <c r="K1497">
        <v>2.5033195018768311</v>
      </c>
      <c r="W1497" s="9">
        <v>4259.4361920000001</v>
      </c>
      <c r="X1497">
        <v>5.7625308641975305E-3</v>
      </c>
    </row>
    <row r="1498" spans="3:24">
      <c r="C1498">
        <v>2016</v>
      </c>
      <c r="D1498">
        <v>502</v>
      </c>
      <c r="E1498" s="321">
        <v>1</v>
      </c>
      <c r="F1498" s="127">
        <v>11</v>
      </c>
      <c r="G1498" s="127">
        <v>81</v>
      </c>
      <c r="H1498" s="322">
        <v>0.45689999999999997</v>
      </c>
      <c r="I1498" s="9">
        <v>5277.0152160000007</v>
      </c>
      <c r="J1498">
        <f t="shared" si="79"/>
        <v>5.6407407407407404E-3</v>
      </c>
      <c r="K1498">
        <v>2.6516683101654053</v>
      </c>
      <c r="W1498" s="9">
        <v>5277.0152160000007</v>
      </c>
      <c r="X1498">
        <v>5.6407407407407404E-3</v>
      </c>
    </row>
    <row r="1499" spans="3:24">
      <c r="C1499">
        <v>2016</v>
      </c>
      <c r="D1499">
        <v>502</v>
      </c>
      <c r="E1499" s="321">
        <v>1</v>
      </c>
      <c r="F1499" s="127">
        <v>12</v>
      </c>
      <c r="G1499" s="127">
        <v>81</v>
      </c>
      <c r="H1499" s="322">
        <v>0.47572499999999995</v>
      </c>
      <c r="I1499" s="9">
        <v>5247.3769919999995</v>
      </c>
      <c r="J1499">
        <f t="shared" si="79"/>
        <v>5.8731481481481473E-3</v>
      </c>
      <c r="K1499">
        <v>2.459930419921875</v>
      </c>
      <c r="W1499" s="9">
        <v>5247.3769919999995</v>
      </c>
      <c r="X1499">
        <v>5.8731481481481473E-3</v>
      </c>
    </row>
    <row r="1500" spans="3:24">
      <c r="C1500">
        <v>2016</v>
      </c>
      <c r="D1500">
        <v>502</v>
      </c>
      <c r="E1500" s="321">
        <v>1</v>
      </c>
      <c r="F1500" s="127">
        <v>13</v>
      </c>
      <c r="G1500" s="127">
        <v>81</v>
      </c>
      <c r="H1500" s="322">
        <v>0.53327999999999998</v>
      </c>
      <c r="I1500" s="9">
        <v>5384.2773599999982</v>
      </c>
      <c r="J1500">
        <f t="shared" si="79"/>
        <v>6.5837037037037036E-3</v>
      </c>
      <c r="K1500">
        <v>2.7310118675231934</v>
      </c>
      <c r="W1500" s="9">
        <v>5384.2773599999982</v>
      </c>
      <c r="X1500">
        <v>6.5837037037037036E-3</v>
      </c>
    </row>
    <row r="1501" spans="3:24">
      <c r="C1501">
        <v>2016</v>
      </c>
      <c r="D1501">
        <v>502</v>
      </c>
      <c r="E1501" s="321">
        <v>1</v>
      </c>
      <c r="F1501" s="127">
        <v>14</v>
      </c>
      <c r="G1501" s="127">
        <v>81</v>
      </c>
      <c r="H1501" s="322">
        <v>0.45433499999999999</v>
      </c>
      <c r="I1501" s="9">
        <v>4307.4218880000008</v>
      </c>
      <c r="J1501">
        <f t="shared" si="79"/>
        <v>5.6090740740740736E-3</v>
      </c>
      <c r="K1501">
        <v>2.4157013893127441</v>
      </c>
      <c r="W1501" s="9">
        <v>4307.4218880000008</v>
      </c>
      <c r="X1501">
        <v>5.6090740740740736E-3</v>
      </c>
    </row>
    <row r="1502" spans="3:24">
      <c r="C1502">
        <v>2016</v>
      </c>
      <c r="D1502">
        <v>502</v>
      </c>
      <c r="E1502" s="321">
        <v>2</v>
      </c>
      <c r="F1502" s="127">
        <v>1</v>
      </c>
      <c r="G1502" s="127">
        <v>81</v>
      </c>
      <c r="H1502" s="322">
        <v>0.32104500000000002</v>
      </c>
      <c r="I1502" s="9">
        <v>1589.173344</v>
      </c>
      <c r="J1502">
        <f t="shared" si="79"/>
        <v>3.963518518518519E-3</v>
      </c>
      <c r="K1502">
        <v>2.0048251152038574</v>
      </c>
      <c r="W1502" s="9">
        <v>1589.173344</v>
      </c>
      <c r="X1502">
        <v>3.963518518518519E-3</v>
      </c>
    </row>
    <row r="1503" spans="3:24">
      <c r="C1503">
        <v>2016</v>
      </c>
      <c r="D1503">
        <v>502</v>
      </c>
      <c r="E1503" s="321">
        <v>2</v>
      </c>
      <c r="F1503" s="127">
        <v>2</v>
      </c>
      <c r="G1503" s="127">
        <v>81</v>
      </c>
      <c r="H1503" s="322">
        <v>0.393285</v>
      </c>
      <c r="I1503" s="9">
        <v>1563.7691520000001</v>
      </c>
      <c r="J1503">
        <f t="shared" si="79"/>
        <v>4.8553703703703701E-3</v>
      </c>
      <c r="K1503">
        <v>1.750579833984375</v>
      </c>
      <c r="W1503" s="9">
        <v>1563.7691520000001</v>
      </c>
      <c r="X1503">
        <v>4.8553703703703701E-3</v>
      </c>
    </row>
    <row r="1504" spans="3:24">
      <c r="C1504">
        <v>2016</v>
      </c>
      <c r="D1504">
        <v>502</v>
      </c>
      <c r="E1504" s="321">
        <v>2</v>
      </c>
      <c r="F1504" s="127">
        <v>3</v>
      </c>
      <c r="G1504" s="127">
        <v>81</v>
      </c>
      <c r="H1504" s="322">
        <v>0.40573999999999999</v>
      </c>
      <c r="I1504" s="9">
        <v>2745.0640800000001</v>
      </c>
      <c r="J1504">
        <f t="shared" si="79"/>
        <v>5.0091358024691359E-3</v>
      </c>
      <c r="K1504">
        <v>2.0401661396026611</v>
      </c>
      <c r="W1504" s="9">
        <v>2745.0640800000001</v>
      </c>
      <c r="X1504">
        <v>5.0091358024691359E-3</v>
      </c>
    </row>
    <row r="1505" spans="3:24">
      <c r="C1505">
        <v>2016</v>
      </c>
      <c r="D1505">
        <v>502</v>
      </c>
      <c r="E1505" s="321">
        <v>2</v>
      </c>
      <c r="F1505" s="127">
        <v>4</v>
      </c>
      <c r="G1505" s="127">
        <v>81</v>
      </c>
      <c r="H1505" s="322">
        <v>0.51291500000000001</v>
      </c>
      <c r="I1505" s="9">
        <v>2431.7457119999999</v>
      </c>
      <c r="J1505">
        <f t="shared" si="79"/>
        <v>6.3322839506172839E-3</v>
      </c>
      <c r="K1505">
        <v>2.4253149032592773</v>
      </c>
      <c r="W1505" s="9">
        <v>2431.7457119999999</v>
      </c>
      <c r="X1505">
        <v>6.3322839506172839E-3</v>
      </c>
    </row>
    <row r="1506" spans="3:24">
      <c r="C1506">
        <v>2016</v>
      </c>
      <c r="D1506">
        <v>502</v>
      </c>
      <c r="E1506" s="321">
        <v>2</v>
      </c>
      <c r="F1506" s="127">
        <v>5</v>
      </c>
      <c r="G1506" s="127">
        <v>81</v>
      </c>
      <c r="H1506" s="322">
        <v>0.45715</v>
      </c>
      <c r="I1506" s="9">
        <v>3240.4458240000013</v>
      </c>
      <c r="J1506">
        <f t="shared" si="79"/>
        <v>5.6438271604938271E-3</v>
      </c>
      <c r="K1506">
        <v>2.3660225868225098</v>
      </c>
      <c r="W1506" s="9">
        <v>3240.4458240000013</v>
      </c>
      <c r="X1506">
        <v>5.6438271604938271E-3</v>
      </c>
    </row>
    <row r="1507" spans="3:24">
      <c r="C1507">
        <v>2016</v>
      </c>
      <c r="D1507">
        <v>502</v>
      </c>
      <c r="E1507" s="321">
        <v>2</v>
      </c>
      <c r="F1507" s="127">
        <v>6</v>
      </c>
      <c r="G1507" s="127">
        <v>81</v>
      </c>
      <c r="H1507" s="322">
        <v>0.47814000000000001</v>
      </c>
      <c r="I1507" s="9">
        <v>5521.1777279999988</v>
      </c>
      <c r="J1507">
        <f t="shared" si="79"/>
        <v>5.9029629629629632E-3</v>
      </c>
      <c r="K1507">
        <v>2.3906002044677734</v>
      </c>
      <c r="W1507" s="9">
        <v>5521.1777279999988</v>
      </c>
      <c r="X1507">
        <v>5.9029629629629632E-3</v>
      </c>
    </row>
    <row r="1508" spans="3:24">
      <c r="C1508">
        <v>2016</v>
      </c>
      <c r="D1508">
        <v>502</v>
      </c>
      <c r="E1508" s="321">
        <v>2</v>
      </c>
      <c r="F1508" s="127">
        <v>7</v>
      </c>
      <c r="G1508" s="127">
        <v>81</v>
      </c>
      <c r="H1508" s="322">
        <v>0.45206999999999997</v>
      </c>
      <c r="I1508" s="9">
        <v>5483.0714400000006</v>
      </c>
      <c r="J1508">
        <f t="shared" si="79"/>
        <v>5.5811111111111105E-3</v>
      </c>
      <c r="K1508">
        <v>2.4016907215118408</v>
      </c>
      <c r="W1508" s="9">
        <v>5483.0714400000006</v>
      </c>
      <c r="X1508">
        <v>5.5811111111111105E-3</v>
      </c>
    </row>
    <row r="1509" spans="3:24">
      <c r="C1509">
        <v>2016</v>
      </c>
      <c r="D1509">
        <v>502</v>
      </c>
      <c r="E1509" s="321">
        <v>2</v>
      </c>
      <c r="F1509" s="127">
        <v>8</v>
      </c>
      <c r="G1509" s="127">
        <v>81</v>
      </c>
      <c r="H1509" s="322">
        <v>0.37668999999999997</v>
      </c>
      <c r="I1509" s="9">
        <v>3322.3037759999997</v>
      </c>
      <c r="J1509">
        <f t="shared" si="79"/>
        <v>4.6504938271604932E-3</v>
      </c>
      <c r="K1509">
        <v>2.4813487529754639</v>
      </c>
      <c r="W1509" s="9">
        <v>3322.3037759999997</v>
      </c>
      <c r="X1509">
        <v>4.6504938271604932E-3</v>
      </c>
    </row>
    <row r="1510" spans="3:24">
      <c r="C1510">
        <v>2016</v>
      </c>
      <c r="D1510">
        <v>502</v>
      </c>
      <c r="E1510" s="321">
        <v>2</v>
      </c>
      <c r="F1510" s="127">
        <v>9</v>
      </c>
      <c r="G1510" s="127">
        <v>81</v>
      </c>
      <c r="H1510" s="322">
        <v>0.41265000000000002</v>
      </c>
      <c r="I1510" s="9">
        <v>5233.2635519999994</v>
      </c>
      <c r="J1510">
        <f t="shared" si="79"/>
        <v>5.0944444444444448E-3</v>
      </c>
      <c r="K1510">
        <v>2.4799263477325439</v>
      </c>
      <c r="W1510" s="9">
        <v>5233.2635519999994</v>
      </c>
      <c r="X1510">
        <v>5.0944444444444448E-3</v>
      </c>
    </row>
    <row r="1511" spans="3:24">
      <c r="C1511">
        <v>2016</v>
      </c>
      <c r="D1511">
        <v>502</v>
      </c>
      <c r="E1511" s="321">
        <v>2</v>
      </c>
      <c r="F1511" s="127">
        <v>10</v>
      </c>
      <c r="G1511" s="127">
        <v>81</v>
      </c>
      <c r="H1511" s="322">
        <v>0.46921499999999999</v>
      </c>
      <c r="I1511" s="9">
        <v>5202.2139839999982</v>
      </c>
      <c r="J1511">
        <f t="shared" si="79"/>
        <v>5.7927777777777778E-3</v>
      </c>
      <c r="K1511">
        <v>2.5689821243286133</v>
      </c>
      <c r="W1511" s="9">
        <v>5202.2139839999982</v>
      </c>
      <c r="X1511">
        <v>5.7927777777777778E-3</v>
      </c>
    </row>
    <row r="1512" spans="3:24">
      <c r="C1512">
        <v>2016</v>
      </c>
      <c r="D1512">
        <v>502</v>
      </c>
      <c r="E1512" s="321">
        <v>2</v>
      </c>
      <c r="F1512" s="127">
        <v>11</v>
      </c>
      <c r="G1512" s="127">
        <v>81</v>
      </c>
      <c r="H1512" s="322">
        <v>0.476935</v>
      </c>
      <c r="I1512" s="9">
        <v>4966.5195360000007</v>
      </c>
      <c r="J1512">
        <f t="shared" si="79"/>
        <v>5.8880864197530863E-3</v>
      </c>
      <c r="K1512">
        <v>2.4563968181610107</v>
      </c>
      <c r="W1512" s="9">
        <v>4966.5195360000007</v>
      </c>
      <c r="X1512">
        <v>5.8880864197530863E-3</v>
      </c>
    </row>
    <row r="1513" spans="3:24">
      <c r="C1513">
        <v>2016</v>
      </c>
      <c r="D1513">
        <v>502</v>
      </c>
      <c r="E1513" s="321">
        <v>2</v>
      </c>
      <c r="F1513" s="127">
        <v>12</v>
      </c>
      <c r="G1513" s="127">
        <v>81</v>
      </c>
      <c r="H1513" s="322">
        <v>0.44160500000000003</v>
      </c>
      <c r="I1513" s="9">
        <v>5260.0790880000004</v>
      </c>
      <c r="J1513">
        <f t="shared" si="79"/>
        <v>5.451913580246914E-3</v>
      </c>
      <c r="K1513">
        <v>2.4778900146484375</v>
      </c>
      <c r="W1513" s="9">
        <v>5260.0790880000004</v>
      </c>
      <c r="X1513">
        <v>5.451913580246914E-3</v>
      </c>
    </row>
    <row r="1514" spans="3:24">
      <c r="C1514">
        <v>2016</v>
      </c>
      <c r="D1514">
        <v>502</v>
      </c>
      <c r="E1514" s="321">
        <v>2</v>
      </c>
      <c r="F1514" s="127">
        <v>13</v>
      </c>
      <c r="G1514" s="127">
        <v>81</v>
      </c>
      <c r="H1514" s="322">
        <v>0.56594499999999992</v>
      </c>
      <c r="I1514" s="9">
        <v>5629.851216</v>
      </c>
      <c r="J1514">
        <f t="shared" si="79"/>
        <v>6.9869753086419743E-3</v>
      </c>
      <c r="K1514">
        <v>2.5899620056152344</v>
      </c>
      <c r="W1514" s="9">
        <v>5629.851216</v>
      </c>
      <c r="X1514">
        <v>6.9869753086419743E-3</v>
      </c>
    </row>
    <row r="1515" spans="3:24">
      <c r="C1515">
        <v>2016</v>
      </c>
      <c r="D1515">
        <v>502</v>
      </c>
      <c r="E1515" s="321">
        <v>2</v>
      </c>
      <c r="F1515" s="127">
        <v>14</v>
      </c>
      <c r="G1515" s="127">
        <v>81</v>
      </c>
      <c r="H1515" s="322">
        <v>0.44182500000000002</v>
      </c>
      <c r="I1515" s="9">
        <v>5569.1634239999994</v>
      </c>
      <c r="J1515">
        <f t="shared" si="79"/>
        <v>5.4546296296296296E-3</v>
      </c>
      <c r="K1515">
        <v>2.2398295402526855</v>
      </c>
      <c r="W1515" s="9">
        <v>5569.1634239999994</v>
      </c>
      <c r="X1515">
        <v>5.4546296296296296E-3</v>
      </c>
    </row>
    <row r="1516" spans="3:24">
      <c r="C1516">
        <v>2016</v>
      </c>
      <c r="D1516">
        <v>502</v>
      </c>
      <c r="E1516" s="321">
        <v>3</v>
      </c>
      <c r="F1516" s="127">
        <v>1</v>
      </c>
      <c r="G1516" s="127">
        <v>81</v>
      </c>
      <c r="H1516" s="322">
        <v>0.37570999999999999</v>
      </c>
      <c r="I1516" s="9">
        <v>2273.6751839999997</v>
      </c>
      <c r="J1516">
        <f t="shared" si="79"/>
        <v>4.638395061728395E-3</v>
      </c>
      <c r="K1516">
        <v>1.8836150169372559</v>
      </c>
      <c r="W1516" s="9">
        <v>2273.6751839999997</v>
      </c>
      <c r="X1516">
        <v>4.638395061728395E-3</v>
      </c>
    </row>
    <row r="1517" spans="3:24">
      <c r="C1517">
        <v>2016</v>
      </c>
      <c r="D1517">
        <v>502</v>
      </c>
      <c r="E1517" s="321">
        <v>3</v>
      </c>
      <c r="F1517" s="127">
        <v>2</v>
      </c>
      <c r="G1517" s="127">
        <v>81</v>
      </c>
      <c r="H1517" s="322">
        <v>0.43782500000000002</v>
      </c>
      <c r="I1517" s="9">
        <v>2721.0712320000002</v>
      </c>
      <c r="J1517">
        <f t="shared" si="79"/>
        <v>5.4052469135802469E-3</v>
      </c>
      <c r="K1517">
        <v>1.8406641483306885</v>
      </c>
      <c r="W1517" s="9">
        <v>2721.0712320000002</v>
      </c>
      <c r="X1517">
        <v>5.4052469135802469E-3</v>
      </c>
    </row>
    <row r="1518" spans="3:24">
      <c r="C1518">
        <v>2016</v>
      </c>
      <c r="D1518">
        <v>502</v>
      </c>
      <c r="E1518" s="321">
        <v>3</v>
      </c>
      <c r="F1518" s="127">
        <v>3</v>
      </c>
      <c r="G1518" s="127">
        <v>81</v>
      </c>
      <c r="H1518" s="322">
        <v>0.44928999999999997</v>
      </c>
      <c r="I1518" s="9">
        <v>3908.0115360000004</v>
      </c>
      <c r="J1518">
        <f t="shared" si="79"/>
        <v>5.5467901234567893E-3</v>
      </c>
      <c r="K1518">
        <v>2.0725944042205811</v>
      </c>
      <c r="W1518" s="9">
        <v>3908.0115360000004</v>
      </c>
      <c r="X1518">
        <v>5.5467901234567893E-3</v>
      </c>
    </row>
    <row r="1519" spans="3:24">
      <c r="C1519">
        <v>2016</v>
      </c>
      <c r="D1519">
        <v>502</v>
      </c>
      <c r="E1519" s="321">
        <v>3</v>
      </c>
      <c r="F1519" s="127">
        <v>4</v>
      </c>
      <c r="G1519" s="127">
        <v>81</v>
      </c>
      <c r="H1519" s="322">
        <v>0.45842499999999997</v>
      </c>
      <c r="I1519" s="9">
        <v>4409.0386560000006</v>
      </c>
      <c r="J1519">
        <f t="shared" si="79"/>
        <v>5.6595679012345678E-3</v>
      </c>
      <c r="K1519">
        <v>2.4050576686859131</v>
      </c>
      <c r="W1519" s="9">
        <v>4409.0386560000006</v>
      </c>
      <c r="X1519">
        <v>5.6595679012345678E-3</v>
      </c>
    </row>
    <row r="1520" spans="3:24">
      <c r="C1520">
        <v>2016</v>
      </c>
      <c r="D1520">
        <v>502</v>
      </c>
      <c r="E1520" s="321">
        <v>3</v>
      </c>
      <c r="F1520" s="127">
        <v>5</v>
      </c>
      <c r="G1520" s="127">
        <v>81</v>
      </c>
      <c r="H1520" s="322">
        <v>0.46709499999999998</v>
      </c>
      <c r="I1520" s="9">
        <v>4811.2716960000007</v>
      </c>
      <c r="J1520">
        <f t="shared" ref="J1520:J1583" si="80">H1520/G1520</f>
        <v>5.7666049382716043E-3</v>
      </c>
      <c r="K1520">
        <v>2.6628131866455078</v>
      </c>
      <c r="W1520" s="9">
        <v>4811.2716960000007</v>
      </c>
      <c r="X1520">
        <v>5.7666049382716043E-3</v>
      </c>
    </row>
    <row r="1521" spans="3:24">
      <c r="C1521">
        <v>2016</v>
      </c>
      <c r="D1521">
        <v>502</v>
      </c>
      <c r="E1521" s="321">
        <v>3</v>
      </c>
      <c r="F1521" s="127">
        <v>6</v>
      </c>
      <c r="G1521" s="127">
        <v>81</v>
      </c>
      <c r="H1521" s="322">
        <v>0.49423</v>
      </c>
      <c r="I1521" s="9">
        <v>5039.9094239999995</v>
      </c>
      <c r="J1521">
        <f t="shared" si="80"/>
        <v>6.1016049382716046E-3</v>
      </c>
      <c r="K1521">
        <v>2.411937952041626</v>
      </c>
      <c r="W1521" s="9">
        <v>5039.9094239999995</v>
      </c>
      <c r="X1521">
        <v>6.1016049382716046E-3</v>
      </c>
    </row>
    <row r="1522" spans="3:24">
      <c r="C1522">
        <v>2016</v>
      </c>
      <c r="D1522">
        <v>502</v>
      </c>
      <c r="E1522" s="321">
        <v>3</v>
      </c>
      <c r="F1522" s="127">
        <v>7</v>
      </c>
      <c r="G1522" s="127">
        <v>81</v>
      </c>
      <c r="H1522" s="322">
        <v>0.49217499999999997</v>
      </c>
      <c r="I1522" s="9">
        <v>5387.1000480000002</v>
      </c>
      <c r="J1522">
        <f t="shared" si="80"/>
        <v>6.0762345679012345E-3</v>
      </c>
      <c r="K1522">
        <v>2.499781608581543</v>
      </c>
      <c r="W1522" s="9">
        <v>5387.1000480000002</v>
      </c>
      <c r="X1522">
        <v>6.0762345679012345E-3</v>
      </c>
    </row>
    <row r="1523" spans="3:24">
      <c r="C1523">
        <v>2016</v>
      </c>
      <c r="D1523">
        <v>502</v>
      </c>
      <c r="E1523" s="321">
        <v>3</v>
      </c>
      <c r="F1523" s="127">
        <v>8</v>
      </c>
      <c r="G1523" s="127">
        <v>81</v>
      </c>
      <c r="H1523" s="322">
        <v>0.397345</v>
      </c>
      <c r="I1523" s="9">
        <v>4486.6625759999988</v>
      </c>
      <c r="J1523">
        <f t="shared" si="80"/>
        <v>4.9054938271604941E-3</v>
      </c>
      <c r="K1523">
        <v>2.4031765460968018</v>
      </c>
      <c r="W1523" s="9">
        <v>4486.6625759999988</v>
      </c>
      <c r="X1523">
        <v>4.9054938271604941E-3</v>
      </c>
    </row>
    <row r="1524" spans="3:24">
      <c r="C1524">
        <v>2016</v>
      </c>
      <c r="D1524">
        <v>502</v>
      </c>
      <c r="E1524" s="321">
        <v>3</v>
      </c>
      <c r="F1524" s="127">
        <v>9</v>
      </c>
      <c r="G1524" s="127">
        <v>81</v>
      </c>
      <c r="H1524" s="322">
        <v>0.46093000000000001</v>
      </c>
      <c r="I1524" s="9">
        <v>4980.6329759999999</v>
      </c>
      <c r="J1524">
        <f t="shared" si="80"/>
        <v>5.6904938271604942E-3</v>
      </c>
      <c r="K1524">
        <v>2.5203790664672852</v>
      </c>
      <c r="W1524" s="9">
        <v>4980.6329759999999</v>
      </c>
      <c r="X1524">
        <v>5.6904938271604942E-3</v>
      </c>
    </row>
    <row r="1525" spans="3:24">
      <c r="C1525">
        <v>2016</v>
      </c>
      <c r="D1525">
        <v>502</v>
      </c>
      <c r="E1525" s="321">
        <v>3</v>
      </c>
      <c r="F1525" s="127">
        <v>10</v>
      </c>
      <c r="G1525" s="127">
        <v>81</v>
      </c>
      <c r="H1525" s="322">
        <v>0.45065500000000003</v>
      </c>
      <c r="I1525" s="9">
        <v>4852.2006720000008</v>
      </c>
      <c r="J1525">
        <f t="shared" si="80"/>
        <v>5.5636419753086423E-3</v>
      </c>
      <c r="K1525">
        <v>2.4365859031677246</v>
      </c>
      <c r="W1525" s="9">
        <v>4852.2006720000008</v>
      </c>
      <c r="X1525">
        <v>5.5636419753086423E-3</v>
      </c>
    </row>
    <row r="1526" spans="3:24">
      <c r="C1526">
        <v>2016</v>
      </c>
      <c r="D1526">
        <v>502</v>
      </c>
      <c r="E1526" s="321">
        <v>3</v>
      </c>
      <c r="F1526" s="127">
        <v>11</v>
      </c>
      <c r="G1526" s="127">
        <v>81</v>
      </c>
      <c r="H1526" s="322">
        <v>0.48529</v>
      </c>
      <c r="I1526" s="9">
        <v>5346.1710719999992</v>
      </c>
      <c r="J1526">
        <f t="shared" si="80"/>
        <v>5.9912345679012345E-3</v>
      </c>
      <c r="K1526">
        <v>2.6150736808776855</v>
      </c>
      <c r="W1526" s="9">
        <v>5346.1710719999992</v>
      </c>
      <c r="X1526">
        <v>5.9912345679012345E-3</v>
      </c>
    </row>
    <row r="1527" spans="3:24">
      <c r="C1527">
        <v>2016</v>
      </c>
      <c r="D1527">
        <v>502</v>
      </c>
      <c r="E1527" s="321">
        <v>3</v>
      </c>
      <c r="F1527" s="127">
        <v>12</v>
      </c>
      <c r="G1527" s="127">
        <v>81</v>
      </c>
      <c r="H1527" s="322">
        <v>0.48609000000000002</v>
      </c>
      <c r="I1527" s="9">
        <v>5000.3917919999985</v>
      </c>
      <c r="J1527">
        <f t="shared" si="80"/>
        <v>6.0011111111111116E-3</v>
      </c>
      <c r="K1527">
        <v>2.6420543193817139</v>
      </c>
      <c r="W1527" s="9">
        <v>5000.3917919999985</v>
      </c>
      <c r="X1527">
        <v>6.0011111111111116E-3</v>
      </c>
    </row>
    <row r="1528" spans="3:24">
      <c r="C1528">
        <v>2016</v>
      </c>
      <c r="D1528">
        <v>502</v>
      </c>
      <c r="E1528" s="321">
        <v>3</v>
      </c>
      <c r="F1528" s="127">
        <v>13</v>
      </c>
      <c r="G1528" s="127">
        <v>81</v>
      </c>
      <c r="H1528" s="322">
        <v>0.538775</v>
      </c>
      <c r="I1528" s="9">
        <v>5325.0009120000004</v>
      </c>
      <c r="J1528">
        <f t="shared" si="80"/>
        <v>6.6515432098765434E-3</v>
      </c>
      <c r="K1528">
        <v>2.7179999351501465</v>
      </c>
      <c r="W1528" s="9">
        <v>5325.0009120000004</v>
      </c>
      <c r="X1528">
        <v>6.6515432098765434E-3</v>
      </c>
    </row>
    <row r="1529" spans="3:24">
      <c r="C1529">
        <v>2016</v>
      </c>
      <c r="D1529">
        <v>502</v>
      </c>
      <c r="E1529" s="321">
        <v>3</v>
      </c>
      <c r="F1529" s="127">
        <v>14</v>
      </c>
      <c r="G1529" s="127">
        <v>81</v>
      </c>
      <c r="H1529" s="322">
        <v>0.48239500000000002</v>
      </c>
      <c r="I1529" s="9">
        <v>4898.7750239999987</v>
      </c>
      <c r="J1529">
        <f t="shared" si="80"/>
        <v>5.9554938271604938E-3</v>
      </c>
      <c r="K1529">
        <v>2.4725940227508545</v>
      </c>
      <c r="W1529" s="9">
        <v>4898.7750239999987</v>
      </c>
      <c r="X1529">
        <v>5.9554938271604938E-3</v>
      </c>
    </row>
    <row r="1530" spans="3:24">
      <c r="C1530">
        <v>2016</v>
      </c>
      <c r="D1530">
        <v>502</v>
      </c>
      <c r="E1530" s="321">
        <v>4</v>
      </c>
      <c r="F1530" s="127">
        <v>1</v>
      </c>
      <c r="G1530" s="127">
        <v>81</v>
      </c>
      <c r="H1530" s="322">
        <v>0.38331500000000002</v>
      </c>
      <c r="I1530" s="9">
        <v>2248.2709919999993</v>
      </c>
      <c r="J1530">
        <f t="shared" si="80"/>
        <v>4.732283950617284E-3</v>
      </c>
      <c r="K1530">
        <v>2.1274874210357666</v>
      </c>
      <c r="W1530" s="9">
        <v>2248.2709919999993</v>
      </c>
      <c r="X1530">
        <v>4.732283950617284E-3</v>
      </c>
    </row>
    <row r="1531" spans="3:24">
      <c r="C1531">
        <v>2016</v>
      </c>
      <c r="D1531">
        <v>502</v>
      </c>
      <c r="E1531" s="321">
        <v>4</v>
      </c>
      <c r="F1531" s="127">
        <v>2</v>
      </c>
      <c r="G1531" s="127">
        <v>81</v>
      </c>
      <c r="H1531" s="322">
        <v>0.43449000000000004</v>
      </c>
      <c r="I1531" s="9">
        <v>2695.6670400000007</v>
      </c>
      <c r="J1531">
        <f t="shared" si="80"/>
        <v>5.3640740740740749E-3</v>
      </c>
      <c r="K1531">
        <v>2.0187234878540039</v>
      </c>
      <c r="W1531" s="9">
        <v>2695.6670400000007</v>
      </c>
      <c r="X1531">
        <v>5.3640740740740749E-3</v>
      </c>
    </row>
    <row r="1532" spans="3:24">
      <c r="C1532">
        <v>2016</v>
      </c>
      <c r="D1532">
        <v>502</v>
      </c>
      <c r="E1532" s="321">
        <v>4</v>
      </c>
      <c r="F1532" s="127">
        <v>3</v>
      </c>
      <c r="G1532" s="127">
        <v>81</v>
      </c>
      <c r="H1532" s="322">
        <v>0.41589500000000001</v>
      </c>
      <c r="I1532" s="9">
        <v>2852.3262240000008</v>
      </c>
      <c r="J1532">
        <f t="shared" si="80"/>
        <v>5.1345061728395062E-3</v>
      </c>
      <c r="K1532">
        <v>2.248833179473877</v>
      </c>
      <c r="W1532" s="9">
        <v>2852.3262240000008</v>
      </c>
      <c r="X1532">
        <v>5.1345061728395062E-3</v>
      </c>
    </row>
    <row r="1533" spans="3:24">
      <c r="C1533">
        <v>2016</v>
      </c>
      <c r="D1533">
        <v>502</v>
      </c>
      <c r="E1533" s="321">
        <v>4</v>
      </c>
      <c r="F1533" s="127">
        <v>4</v>
      </c>
      <c r="G1533" s="127">
        <v>81</v>
      </c>
      <c r="H1533" s="322">
        <v>0.50100499999999992</v>
      </c>
      <c r="I1533" s="9">
        <v>3549.5301599999998</v>
      </c>
      <c r="J1533">
        <f t="shared" si="80"/>
        <v>6.1852469135802463E-3</v>
      </c>
      <c r="K1533">
        <v>2.1969661712646484</v>
      </c>
      <c r="W1533" s="9">
        <v>3549.5301599999998</v>
      </c>
      <c r="X1533">
        <v>6.1852469135802463E-3</v>
      </c>
    </row>
    <row r="1534" spans="3:24">
      <c r="C1534">
        <v>2016</v>
      </c>
      <c r="D1534">
        <v>502</v>
      </c>
      <c r="E1534" s="321">
        <v>4</v>
      </c>
      <c r="F1534" s="127">
        <v>5</v>
      </c>
      <c r="G1534" s="127">
        <v>81</v>
      </c>
      <c r="H1534" s="322">
        <v>0.48193000000000003</v>
      </c>
      <c r="I1534" s="9">
        <v>4948.1720640000003</v>
      </c>
      <c r="J1534">
        <f t="shared" si="80"/>
        <v>5.9497530864197536E-3</v>
      </c>
      <c r="K1534">
        <v>2.4685065746307373</v>
      </c>
      <c r="W1534" s="9">
        <v>4948.1720640000003</v>
      </c>
      <c r="X1534">
        <v>5.9497530864197536E-3</v>
      </c>
    </row>
    <row r="1535" spans="3:24">
      <c r="C1535">
        <v>2016</v>
      </c>
      <c r="D1535">
        <v>502</v>
      </c>
      <c r="E1535" s="321">
        <v>4</v>
      </c>
      <c r="F1535" s="127">
        <v>6</v>
      </c>
      <c r="G1535" s="127">
        <v>81</v>
      </c>
      <c r="H1535" s="322">
        <v>0.53675000000000006</v>
      </c>
      <c r="I1535" s="9">
        <v>5272.7811839999986</v>
      </c>
      <c r="J1535">
        <f t="shared" si="80"/>
        <v>6.6265432098765436E-3</v>
      </c>
      <c r="K1535">
        <v>2.7621397972106934</v>
      </c>
      <c r="W1535" s="9">
        <v>5272.7811839999986</v>
      </c>
      <c r="X1535">
        <v>6.6265432098765436E-3</v>
      </c>
    </row>
    <row r="1536" spans="3:24">
      <c r="C1536">
        <v>2016</v>
      </c>
      <c r="D1536">
        <v>502</v>
      </c>
      <c r="E1536" s="321">
        <v>4</v>
      </c>
      <c r="F1536" s="127">
        <v>7</v>
      </c>
      <c r="G1536" s="127">
        <v>81</v>
      </c>
      <c r="H1536" s="322">
        <v>0.54245500000000002</v>
      </c>
      <c r="I1536" s="9">
        <v>5267.135808</v>
      </c>
      <c r="J1536">
        <f t="shared" si="80"/>
        <v>6.6969753086419757E-3</v>
      </c>
      <c r="K1536">
        <v>2.5299584865570068</v>
      </c>
      <c r="W1536" s="9">
        <v>5267.135808</v>
      </c>
      <c r="X1536">
        <v>6.6969753086419757E-3</v>
      </c>
    </row>
    <row r="1537" spans="3:24">
      <c r="C1537">
        <v>2016</v>
      </c>
      <c r="D1537">
        <v>502</v>
      </c>
      <c r="E1537" s="321">
        <v>4</v>
      </c>
      <c r="F1537" s="127">
        <v>8</v>
      </c>
      <c r="G1537" s="127">
        <v>81</v>
      </c>
      <c r="H1537" s="322">
        <v>0.41591500000000003</v>
      </c>
      <c r="I1537" s="9">
        <v>4126.7698559999999</v>
      </c>
      <c r="J1537">
        <f t="shared" si="80"/>
        <v>5.1347530864197539E-3</v>
      </c>
      <c r="K1537">
        <v>2.2140407562255859</v>
      </c>
      <c r="W1537" s="9">
        <v>4126.7698559999999</v>
      </c>
      <c r="X1537">
        <v>5.1347530864197539E-3</v>
      </c>
    </row>
    <row r="1538" spans="3:24">
      <c r="C1538">
        <v>2016</v>
      </c>
      <c r="D1538">
        <v>502</v>
      </c>
      <c r="E1538" s="321">
        <v>4</v>
      </c>
      <c r="F1538" s="127">
        <v>9</v>
      </c>
      <c r="G1538" s="127">
        <v>81</v>
      </c>
      <c r="H1538" s="322">
        <v>0.44612499999999999</v>
      </c>
      <c r="I1538" s="9">
        <v>4698.364176</v>
      </c>
      <c r="J1538">
        <f t="shared" si="80"/>
        <v>5.507716049382716E-3</v>
      </c>
      <c r="K1538">
        <v>2.2919292449951172</v>
      </c>
      <c r="W1538" s="9">
        <v>4698.364176</v>
      </c>
      <c r="X1538">
        <v>5.507716049382716E-3</v>
      </c>
    </row>
    <row r="1539" spans="3:24">
      <c r="C1539">
        <v>2016</v>
      </c>
      <c r="D1539">
        <v>502</v>
      </c>
      <c r="E1539" s="321">
        <v>4</v>
      </c>
      <c r="F1539" s="127">
        <v>10</v>
      </c>
      <c r="G1539" s="127">
        <v>81</v>
      </c>
      <c r="H1539" s="322">
        <v>0.49754999999999999</v>
      </c>
      <c r="I1539" s="9">
        <v>5175.3984480000008</v>
      </c>
      <c r="J1539">
        <f t="shared" si="80"/>
        <v>6.1425925925925927E-3</v>
      </c>
      <c r="K1539">
        <v>2.6328940391540527</v>
      </c>
      <c r="W1539" s="9">
        <v>5175.3984480000008</v>
      </c>
      <c r="X1539">
        <v>6.1425925925925927E-3</v>
      </c>
    </row>
    <row r="1540" spans="3:24">
      <c r="C1540">
        <v>2016</v>
      </c>
      <c r="D1540">
        <v>502</v>
      </c>
      <c r="E1540" s="321">
        <v>4</v>
      </c>
      <c r="F1540" s="127">
        <v>11</v>
      </c>
      <c r="G1540" s="127">
        <v>81</v>
      </c>
      <c r="H1540" s="322">
        <v>0.48286000000000001</v>
      </c>
      <c r="I1540" s="9">
        <v>4222.7412480000003</v>
      </c>
      <c r="J1540">
        <f t="shared" si="80"/>
        <v>5.9612345679012349E-3</v>
      </c>
      <c r="K1540">
        <v>2.4006681442260742</v>
      </c>
      <c r="W1540" s="9">
        <v>4222.7412480000003</v>
      </c>
      <c r="X1540">
        <v>5.9612345679012349E-3</v>
      </c>
    </row>
    <row r="1541" spans="3:24">
      <c r="C1541">
        <v>2016</v>
      </c>
      <c r="D1541">
        <v>502</v>
      </c>
      <c r="E1541" s="321">
        <v>4</v>
      </c>
      <c r="F1541" s="127">
        <v>12</v>
      </c>
      <c r="G1541" s="127">
        <v>81</v>
      </c>
      <c r="H1541" s="322">
        <v>0.48774499999999998</v>
      </c>
      <c r="I1541" s="9">
        <v>5381.4546720000008</v>
      </c>
      <c r="J1541">
        <f t="shared" si="80"/>
        <v>6.0215432098765431E-3</v>
      </c>
      <c r="K1541">
        <v>2.6083133220672607</v>
      </c>
      <c r="W1541" s="9">
        <v>5381.4546720000008</v>
      </c>
      <c r="X1541">
        <v>6.0215432098765431E-3</v>
      </c>
    </row>
    <row r="1542" spans="3:24">
      <c r="C1542">
        <v>2016</v>
      </c>
      <c r="D1542">
        <v>502</v>
      </c>
      <c r="E1542" s="321">
        <v>4</v>
      </c>
      <c r="F1542" s="127">
        <v>13</v>
      </c>
      <c r="G1542" s="127">
        <v>81</v>
      </c>
      <c r="H1542" s="322">
        <v>0.59123499999999996</v>
      </c>
      <c r="I1542" s="9">
        <v>5377.2206400000005</v>
      </c>
      <c r="J1542">
        <f t="shared" si="80"/>
        <v>7.2991975308641967E-3</v>
      </c>
      <c r="K1542">
        <v>2.4873178005218506</v>
      </c>
      <c r="W1542" s="9">
        <v>5377.2206400000005</v>
      </c>
      <c r="X1542">
        <v>7.2991975308641967E-3</v>
      </c>
    </row>
    <row r="1543" spans="3:24">
      <c r="C1543">
        <v>2016</v>
      </c>
      <c r="D1543">
        <v>502</v>
      </c>
      <c r="E1543" s="321">
        <v>4</v>
      </c>
      <c r="F1543" s="127">
        <v>14</v>
      </c>
      <c r="G1543" s="127">
        <v>81</v>
      </c>
      <c r="H1543" s="322">
        <v>0.47736000000000001</v>
      </c>
      <c r="I1543" s="9">
        <v>5007.4485119999999</v>
      </c>
      <c r="J1543">
        <f t="shared" si="80"/>
        <v>5.8933333333333338E-3</v>
      </c>
      <c r="K1543">
        <v>2.4550673961639404</v>
      </c>
      <c r="W1543" s="9">
        <v>5007.4485119999999</v>
      </c>
      <c r="X1543">
        <v>5.8933333333333338E-3</v>
      </c>
    </row>
    <row r="1544" spans="3:24">
      <c r="C1544">
        <v>2016</v>
      </c>
      <c r="D1544">
        <v>502</v>
      </c>
      <c r="E1544" s="321">
        <v>1</v>
      </c>
      <c r="F1544" s="127">
        <v>1</v>
      </c>
      <c r="G1544" s="127">
        <v>87</v>
      </c>
      <c r="H1544" s="322">
        <v>0.36346000000000001</v>
      </c>
      <c r="I1544" s="9">
        <v>2142.4201919999996</v>
      </c>
      <c r="J1544">
        <f t="shared" si="80"/>
        <v>4.1777011494252871E-3</v>
      </c>
      <c r="K1544">
        <v>1.9703879356384277</v>
      </c>
      <c r="W1544" s="9">
        <v>2142.4201919999996</v>
      </c>
      <c r="X1544">
        <v>4.1777011494252871E-3</v>
      </c>
    </row>
    <row r="1545" spans="3:24">
      <c r="C1545">
        <v>2016</v>
      </c>
      <c r="D1545">
        <v>502</v>
      </c>
      <c r="E1545" s="321">
        <v>1</v>
      </c>
      <c r="F1545" s="127">
        <v>2</v>
      </c>
      <c r="G1545" s="127">
        <v>87</v>
      </c>
      <c r="H1545" s="322">
        <v>0.21678</v>
      </c>
      <c r="I1545" s="9">
        <v>772.00516800000003</v>
      </c>
      <c r="J1545">
        <f t="shared" si="80"/>
        <v>2.4917241379310345E-3</v>
      </c>
      <c r="K1545">
        <v>1.9146268367767334</v>
      </c>
      <c r="W1545" s="9">
        <v>772.00516800000003</v>
      </c>
      <c r="X1545">
        <v>2.4917241379310345E-3</v>
      </c>
    </row>
    <row r="1546" spans="3:24">
      <c r="C1546">
        <v>2016</v>
      </c>
      <c r="D1546">
        <v>502</v>
      </c>
      <c r="E1546" s="321">
        <v>1</v>
      </c>
      <c r="F1546" s="127">
        <v>3</v>
      </c>
      <c r="G1546" s="127">
        <v>87</v>
      </c>
      <c r="H1546" s="322">
        <v>0.43865999999999999</v>
      </c>
      <c r="I1546" s="9">
        <v>3285.6088319999994</v>
      </c>
      <c r="J1546">
        <f t="shared" si="80"/>
        <v>5.0420689655172411E-3</v>
      </c>
      <c r="K1546">
        <v>1.8519691228866577</v>
      </c>
      <c r="W1546" s="9">
        <v>3285.6088319999994</v>
      </c>
      <c r="X1546">
        <v>5.0420689655172411E-3</v>
      </c>
    </row>
    <row r="1547" spans="3:24">
      <c r="C1547">
        <v>2016</v>
      </c>
      <c r="D1547">
        <v>502</v>
      </c>
      <c r="E1547" s="321">
        <v>1</v>
      </c>
      <c r="F1547" s="127">
        <v>4</v>
      </c>
      <c r="G1547" s="127">
        <v>87</v>
      </c>
      <c r="H1547" s="322">
        <v>0.44809333333333329</v>
      </c>
      <c r="I1547" s="9">
        <v>2850.9148799999994</v>
      </c>
      <c r="J1547">
        <f t="shared" si="80"/>
        <v>5.1504980842911876E-3</v>
      </c>
      <c r="K1547">
        <v>1.821092963218689</v>
      </c>
      <c r="W1547" s="9">
        <v>2850.9148799999994</v>
      </c>
      <c r="X1547">
        <v>5.1504980842911876E-3</v>
      </c>
    </row>
    <row r="1548" spans="3:24">
      <c r="C1548">
        <v>2016</v>
      </c>
      <c r="D1548">
        <v>502</v>
      </c>
      <c r="E1548" s="321">
        <v>1</v>
      </c>
      <c r="F1548" s="127">
        <v>5</v>
      </c>
      <c r="G1548" s="127">
        <v>87</v>
      </c>
      <c r="H1548" s="322">
        <v>0.51515500000000003</v>
      </c>
      <c r="I1548" s="9">
        <v>4684.250736</v>
      </c>
      <c r="J1548">
        <f t="shared" si="80"/>
        <v>5.9213218390804599E-3</v>
      </c>
      <c r="K1548">
        <v>1.9638280868530273</v>
      </c>
      <c r="W1548" s="9">
        <v>4684.250736</v>
      </c>
      <c r="X1548">
        <v>5.9213218390804599E-3</v>
      </c>
    </row>
    <row r="1549" spans="3:24">
      <c r="C1549">
        <v>2016</v>
      </c>
      <c r="D1549">
        <v>502</v>
      </c>
      <c r="E1549" s="321">
        <v>1</v>
      </c>
      <c r="F1549" s="127">
        <v>6</v>
      </c>
      <c r="G1549" s="127">
        <v>87</v>
      </c>
      <c r="H1549" s="322">
        <v>0.50997999999999999</v>
      </c>
      <c r="I1549" s="9">
        <v>4641.9104160000006</v>
      </c>
      <c r="J1549">
        <f t="shared" si="80"/>
        <v>5.8618390804597697E-3</v>
      </c>
      <c r="K1549">
        <v>2.2099466323852539</v>
      </c>
      <c r="W1549" s="9">
        <v>4641.9104160000006</v>
      </c>
      <c r="X1549">
        <v>5.8618390804597697E-3</v>
      </c>
    </row>
    <row r="1550" spans="3:24">
      <c r="C1550">
        <v>2016</v>
      </c>
      <c r="D1550">
        <v>502</v>
      </c>
      <c r="E1550" s="321">
        <v>1</v>
      </c>
      <c r="F1550" s="127">
        <v>7</v>
      </c>
      <c r="G1550" s="127">
        <v>87</v>
      </c>
      <c r="H1550" s="322">
        <v>0.54278999999999999</v>
      </c>
      <c r="I1550" s="9">
        <v>5315.1215040000006</v>
      </c>
      <c r="J1550">
        <f t="shared" si="80"/>
        <v>6.238965517241379E-3</v>
      </c>
      <c r="K1550">
        <v>2.6728212833404541</v>
      </c>
      <c r="W1550" s="9">
        <v>5315.1215040000006</v>
      </c>
      <c r="X1550">
        <v>6.238965517241379E-3</v>
      </c>
    </row>
    <row r="1551" spans="3:24">
      <c r="C1551">
        <v>2016</v>
      </c>
      <c r="D1551">
        <v>502</v>
      </c>
      <c r="E1551" s="321">
        <v>1</v>
      </c>
      <c r="F1551" s="127">
        <v>8</v>
      </c>
      <c r="G1551" s="127">
        <v>87</v>
      </c>
      <c r="H1551" s="322">
        <v>0.36801</v>
      </c>
      <c r="I1551" s="9">
        <v>2646.2700000000004</v>
      </c>
      <c r="J1551">
        <f t="shared" si="80"/>
        <v>4.2300000000000003E-3</v>
      </c>
      <c r="K1551">
        <v>2.5467772483825684</v>
      </c>
      <c r="W1551" s="9">
        <v>2646.2700000000004</v>
      </c>
      <c r="X1551">
        <v>4.2300000000000003E-3</v>
      </c>
    </row>
    <row r="1552" spans="3:24">
      <c r="C1552">
        <v>2016</v>
      </c>
      <c r="D1552">
        <v>502</v>
      </c>
      <c r="E1552" s="321">
        <v>1</v>
      </c>
      <c r="F1552" s="127">
        <v>9</v>
      </c>
      <c r="G1552" s="127">
        <v>87</v>
      </c>
      <c r="H1552" s="322">
        <v>0.48070999999999997</v>
      </c>
      <c r="I1552" s="9">
        <v>4358.2302719999998</v>
      </c>
      <c r="J1552">
        <f t="shared" si="80"/>
        <v>5.5254022988505741E-3</v>
      </c>
      <c r="K1552">
        <v>2.2185816764831543</v>
      </c>
      <c r="W1552" s="9">
        <v>4358.2302719999998</v>
      </c>
      <c r="X1552">
        <v>5.5254022988505741E-3</v>
      </c>
    </row>
    <row r="1553" spans="3:24">
      <c r="C1553">
        <v>2016</v>
      </c>
      <c r="D1553">
        <v>502</v>
      </c>
      <c r="E1553" s="321">
        <v>1</v>
      </c>
      <c r="F1553" s="127">
        <v>10</v>
      </c>
      <c r="G1553" s="127">
        <v>87</v>
      </c>
      <c r="H1553" s="322">
        <v>0.49217</v>
      </c>
      <c r="I1553" s="9">
        <v>4259.4361920000001</v>
      </c>
      <c r="J1553">
        <f t="shared" si="80"/>
        <v>5.6571264367816093E-3</v>
      </c>
      <c r="K1553">
        <v>2.1574103832244873</v>
      </c>
      <c r="W1553" s="9">
        <v>4259.4361920000001</v>
      </c>
      <c r="X1553">
        <v>5.6571264367816093E-3</v>
      </c>
    </row>
    <row r="1554" spans="3:24">
      <c r="C1554">
        <v>2016</v>
      </c>
      <c r="D1554">
        <v>502</v>
      </c>
      <c r="E1554" s="321">
        <v>1</v>
      </c>
      <c r="F1554" s="127">
        <v>11</v>
      </c>
      <c r="G1554" s="127">
        <v>87</v>
      </c>
      <c r="H1554" s="322">
        <v>0.49983999999999995</v>
      </c>
      <c r="I1554" s="9">
        <v>5277.0152160000007</v>
      </c>
      <c r="J1554">
        <f t="shared" si="80"/>
        <v>5.7452873563218383E-3</v>
      </c>
      <c r="K1554">
        <v>2.6758465766906738</v>
      </c>
      <c r="W1554" s="9">
        <v>5277.0152160000007</v>
      </c>
      <c r="X1554">
        <v>5.7452873563218383E-3</v>
      </c>
    </row>
    <row r="1555" spans="3:24">
      <c r="C1555">
        <v>2016</v>
      </c>
      <c r="D1555">
        <v>502</v>
      </c>
      <c r="E1555" s="321">
        <v>1</v>
      </c>
      <c r="F1555" s="127">
        <v>12</v>
      </c>
      <c r="G1555" s="127">
        <v>87</v>
      </c>
      <c r="H1555" s="322">
        <v>0.51472499999999999</v>
      </c>
      <c r="I1555" s="9">
        <v>5247.3769919999995</v>
      </c>
      <c r="J1555">
        <f t="shared" si="80"/>
        <v>5.9163793103448273E-3</v>
      </c>
      <c r="K1555">
        <v>2.6636064052581787</v>
      </c>
      <c r="W1555" s="9">
        <v>5247.3769919999995</v>
      </c>
      <c r="X1555">
        <v>5.9163793103448273E-3</v>
      </c>
    </row>
    <row r="1556" spans="3:24">
      <c r="C1556">
        <v>2016</v>
      </c>
      <c r="D1556">
        <v>502</v>
      </c>
      <c r="E1556" s="321">
        <v>1</v>
      </c>
      <c r="F1556" s="127">
        <v>13</v>
      </c>
      <c r="G1556" s="127">
        <v>87</v>
      </c>
      <c r="H1556" s="322">
        <v>0.56163000000000007</v>
      </c>
      <c r="I1556" s="9">
        <v>5384.2773599999982</v>
      </c>
      <c r="J1556">
        <f t="shared" si="80"/>
        <v>6.4555172413793115E-3</v>
      </c>
      <c r="K1556" t="s">
        <v>17</v>
      </c>
      <c r="W1556" s="9">
        <v>5384.2773599999982</v>
      </c>
      <c r="X1556">
        <v>6.4555172413793115E-3</v>
      </c>
    </row>
    <row r="1557" spans="3:24">
      <c r="C1557">
        <v>2016</v>
      </c>
      <c r="D1557">
        <v>502</v>
      </c>
      <c r="E1557" s="321">
        <v>1</v>
      </c>
      <c r="F1557" s="127">
        <v>14</v>
      </c>
      <c r="G1557" s="127">
        <v>87</v>
      </c>
      <c r="H1557" s="322">
        <v>0.49917500000000004</v>
      </c>
      <c r="I1557" s="9">
        <v>4307.4218880000008</v>
      </c>
      <c r="J1557">
        <f t="shared" si="80"/>
        <v>5.7376436781609195E-3</v>
      </c>
      <c r="K1557">
        <v>2.1257412433624268</v>
      </c>
      <c r="W1557" s="9">
        <v>4307.4218880000008</v>
      </c>
      <c r="X1557">
        <v>5.7376436781609195E-3</v>
      </c>
    </row>
    <row r="1558" spans="3:24">
      <c r="C1558">
        <v>2016</v>
      </c>
      <c r="D1558">
        <v>502</v>
      </c>
      <c r="E1558" s="321">
        <v>2</v>
      </c>
      <c r="F1558" s="127">
        <v>1</v>
      </c>
      <c r="G1558" s="127">
        <v>87</v>
      </c>
      <c r="H1558" s="322">
        <v>0.333895</v>
      </c>
      <c r="I1558" s="9">
        <v>1589.173344</v>
      </c>
      <c r="J1558">
        <f t="shared" si="80"/>
        <v>3.8378735632183907E-3</v>
      </c>
      <c r="K1558">
        <v>1.8945884704589844</v>
      </c>
      <c r="W1558" s="9">
        <v>1589.173344</v>
      </c>
      <c r="X1558">
        <v>3.8378735632183907E-3</v>
      </c>
    </row>
    <row r="1559" spans="3:24">
      <c r="C1559">
        <v>2016</v>
      </c>
      <c r="D1559">
        <v>502</v>
      </c>
      <c r="E1559" s="321">
        <v>2</v>
      </c>
      <c r="F1559" s="127">
        <v>2</v>
      </c>
      <c r="G1559" s="127">
        <v>87</v>
      </c>
      <c r="H1559" s="322">
        <v>0.37806499999999998</v>
      </c>
      <c r="I1559" s="9">
        <v>1563.7691520000001</v>
      </c>
      <c r="J1559">
        <f t="shared" si="80"/>
        <v>4.3455747126436781E-3</v>
      </c>
      <c r="K1559">
        <v>1.7768585681915283</v>
      </c>
      <c r="W1559" s="9">
        <v>1563.7691520000001</v>
      </c>
      <c r="X1559">
        <v>4.3455747126436781E-3</v>
      </c>
    </row>
    <row r="1560" spans="3:24">
      <c r="C1560">
        <v>2016</v>
      </c>
      <c r="D1560">
        <v>502</v>
      </c>
      <c r="E1560" s="321">
        <v>2</v>
      </c>
      <c r="F1560" s="127">
        <v>3</v>
      </c>
      <c r="G1560" s="127">
        <v>87</v>
      </c>
      <c r="H1560" s="322">
        <v>0.41566999999999998</v>
      </c>
      <c r="I1560" s="9">
        <v>2745.0640800000001</v>
      </c>
      <c r="J1560">
        <f t="shared" si="80"/>
        <v>4.7778160919540232E-3</v>
      </c>
      <c r="K1560">
        <v>1.8751169443130493</v>
      </c>
      <c r="W1560" s="9">
        <v>2745.0640800000001</v>
      </c>
      <c r="X1560">
        <v>4.7778160919540232E-3</v>
      </c>
    </row>
    <row r="1561" spans="3:24">
      <c r="C1561">
        <v>2016</v>
      </c>
      <c r="D1561">
        <v>502</v>
      </c>
      <c r="E1561" s="321">
        <v>2</v>
      </c>
      <c r="F1561" s="127">
        <v>4</v>
      </c>
      <c r="G1561" s="127">
        <v>87</v>
      </c>
      <c r="H1561" s="322">
        <v>0.52669999999999995</v>
      </c>
      <c r="I1561" s="9">
        <v>2431.7457119999999</v>
      </c>
      <c r="J1561">
        <f t="shared" si="80"/>
        <v>6.0540229885057469E-3</v>
      </c>
      <c r="K1561">
        <v>2.3964643478393555</v>
      </c>
      <c r="W1561" s="9">
        <v>2431.7457119999999</v>
      </c>
      <c r="X1561">
        <v>6.0540229885057469E-3</v>
      </c>
    </row>
    <row r="1562" spans="3:24">
      <c r="C1562">
        <v>2016</v>
      </c>
      <c r="D1562">
        <v>502</v>
      </c>
      <c r="E1562" s="321">
        <v>2</v>
      </c>
      <c r="F1562" s="127">
        <v>5</v>
      </c>
      <c r="G1562" s="127">
        <v>87</v>
      </c>
      <c r="H1562" s="322">
        <v>0.489035</v>
      </c>
      <c r="I1562" s="9">
        <v>3240.4458240000013</v>
      </c>
      <c r="J1562">
        <f t="shared" si="80"/>
        <v>5.6210919540229881E-3</v>
      </c>
      <c r="K1562">
        <v>1.8725122213363647</v>
      </c>
      <c r="W1562" s="9">
        <v>3240.4458240000013</v>
      </c>
      <c r="X1562">
        <v>5.6210919540229881E-3</v>
      </c>
    </row>
    <row r="1563" spans="3:24">
      <c r="C1563">
        <v>2016</v>
      </c>
      <c r="D1563">
        <v>502</v>
      </c>
      <c r="E1563" s="321">
        <v>2</v>
      </c>
      <c r="F1563" s="127">
        <v>6</v>
      </c>
      <c r="G1563" s="127">
        <v>87</v>
      </c>
      <c r="H1563" s="322">
        <v>0.41744500000000001</v>
      </c>
      <c r="I1563" s="9">
        <v>5521.1777279999988</v>
      </c>
      <c r="J1563">
        <f t="shared" si="80"/>
        <v>4.7982183908045978E-3</v>
      </c>
      <c r="K1563">
        <v>2.2884190082550049</v>
      </c>
      <c r="W1563" s="9">
        <v>5521.1777279999988</v>
      </c>
      <c r="X1563">
        <v>4.7982183908045978E-3</v>
      </c>
    </row>
    <row r="1564" spans="3:24">
      <c r="C1564">
        <v>2016</v>
      </c>
      <c r="D1564">
        <v>502</v>
      </c>
      <c r="E1564" s="321">
        <v>2</v>
      </c>
      <c r="F1564" s="127">
        <v>7</v>
      </c>
      <c r="G1564" s="127">
        <v>87</v>
      </c>
      <c r="H1564" s="322">
        <v>0.47064499999999998</v>
      </c>
      <c r="I1564" s="9">
        <v>5483.0714400000006</v>
      </c>
      <c r="J1564">
        <f t="shared" si="80"/>
        <v>5.4097126436781608E-3</v>
      </c>
      <c r="K1564">
        <v>2.7278752326965332</v>
      </c>
      <c r="W1564" s="9">
        <v>5483.0714400000006</v>
      </c>
      <c r="X1564">
        <v>5.4097126436781608E-3</v>
      </c>
    </row>
    <row r="1565" spans="3:24">
      <c r="C1565">
        <v>2016</v>
      </c>
      <c r="D1565">
        <v>502</v>
      </c>
      <c r="E1565" s="321">
        <v>2</v>
      </c>
      <c r="F1565" s="127">
        <v>8</v>
      </c>
      <c r="G1565" s="127">
        <v>87</v>
      </c>
      <c r="H1565" s="322">
        <v>0.39294000000000001</v>
      </c>
      <c r="I1565" s="9">
        <v>3322.3037759999997</v>
      </c>
      <c r="J1565">
        <f t="shared" si="80"/>
        <v>4.5165517241379308E-3</v>
      </c>
      <c r="K1565">
        <v>2.210676908493042</v>
      </c>
      <c r="W1565" s="9">
        <v>3322.3037759999997</v>
      </c>
      <c r="X1565">
        <v>4.5165517241379308E-3</v>
      </c>
    </row>
    <row r="1566" spans="3:24">
      <c r="C1566">
        <v>2016</v>
      </c>
      <c r="D1566">
        <v>502</v>
      </c>
      <c r="E1566" s="321">
        <v>2</v>
      </c>
      <c r="F1566" s="127">
        <v>9</v>
      </c>
      <c r="G1566" s="127">
        <v>87</v>
      </c>
      <c r="H1566" s="322">
        <v>0.45718999999999999</v>
      </c>
      <c r="I1566" s="9">
        <v>5233.2635519999994</v>
      </c>
      <c r="J1566">
        <f t="shared" si="80"/>
        <v>5.2550574712643674E-3</v>
      </c>
      <c r="K1566">
        <v>2.2187459468841553</v>
      </c>
      <c r="W1566" s="9">
        <v>5233.2635519999994</v>
      </c>
      <c r="X1566">
        <v>5.2550574712643674E-3</v>
      </c>
    </row>
    <row r="1567" spans="3:24">
      <c r="C1567">
        <v>2016</v>
      </c>
      <c r="D1567">
        <v>502</v>
      </c>
      <c r="E1567" s="321">
        <v>2</v>
      </c>
      <c r="F1567" s="127">
        <v>10</v>
      </c>
      <c r="G1567" s="127">
        <v>87</v>
      </c>
      <c r="H1567" s="322">
        <v>0.49514000000000002</v>
      </c>
      <c r="I1567" s="9">
        <v>5202.2139839999982</v>
      </c>
      <c r="J1567">
        <f t="shared" si="80"/>
        <v>5.6912643678160924E-3</v>
      </c>
      <c r="K1567">
        <v>2.2094707489013672</v>
      </c>
      <c r="W1567" s="9">
        <v>5202.2139839999982</v>
      </c>
      <c r="X1567">
        <v>5.6912643678160924E-3</v>
      </c>
    </row>
    <row r="1568" spans="3:24">
      <c r="C1568">
        <v>2016</v>
      </c>
      <c r="D1568">
        <v>502</v>
      </c>
      <c r="E1568" s="321">
        <v>2</v>
      </c>
      <c r="F1568" s="127">
        <v>11</v>
      </c>
      <c r="G1568" s="127">
        <v>87</v>
      </c>
      <c r="H1568" s="322">
        <v>0.47114</v>
      </c>
      <c r="I1568" s="9">
        <v>4966.5195360000007</v>
      </c>
      <c r="J1568">
        <f t="shared" si="80"/>
        <v>5.4154022988505751E-3</v>
      </c>
      <c r="K1568">
        <v>2.3096871376037598</v>
      </c>
      <c r="W1568" s="9">
        <v>4966.5195360000007</v>
      </c>
      <c r="X1568">
        <v>5.4154022988505751E-3</v>
      </c>
    </row>
    <row r="1569" spans="3:24">
      <c r="C1569">
        <v>2016</v>
      </c>
      <c r="D1569">
        <v>502</v>
      </c>
      <c r="E1569" s="321">
        <v>2</v>
      </c>
      <c r="F1569" s="127">
        <v>12</v>
      </c>
      <c r="G1569" s="127">
        <v>87</v>
      </c>
      <c r="H1569" s="322">
        <v>0.49861500000000003</v>
      </c>
      <c r="I1569" s="9">
        <v>5260.0790880000004</v>
      </c>
      <c r="J1569">
        <f t="shared" si="80"/>
        <v>5.7312068965517243E-3</v>
      </c>
      <c r="K1569">
        <v>2.4047732353210449</v>
      </c>
      <c r="W1569" s="9">
        <v>5260.0790880000004</v>
      </c>
      <c r="X1569">
        <v>5.7312068965517243E-3</v>
      </c>
    </row>
    <row r="1570" spans="3:24">
      <c r="C1570">
        <v>2016</v>
      </c>
      <c r="D1570">
        <v>502</v>
      </c>
      <c r="E1570" s="321">
        <v>2</v>
      </c>
      <c r="F1570" s="127">
        <v>13</v>
      </c>
      <c r="G1570" s="127">
        <v>87</v>
      </c>
      <c r="H1570" s="322">
        <v>0.60431000000000001</v>
      </c>
      <c r="I1570" s="9">
        <v>5629.851216</v>
      </c>
      <c r="J1570">
        <f t="shared" si="80"/>
        <v>6.9460919540229888E-3</v>
      </c>
      <c r="K1570">
        <v>2.7419147491455078</v>
      </c>
      <c r="W1570" s="9">
        <v>5629.851216</v>
      </c>
      <c r="X1570">
        <v>6.9460919540229888E-3</v>
      </c>
    </row>
    <row r="1571" spans="3:24">
      <c r="C1571">
        <v>2016</v>
      </c>
      <c r="D1571">
        <v>502</v>
      </c>
      <c r="E1571" s="321">
        <v>2</v>
      </c>
      <c r="F1571" s="127">
        <v>14</v>
      </c>
      <c r="G1571" s="127">
        <v>87</v>
      </c>
      <c r="H1571" s="322">
        <v>0.43379999999999996</v>
      </c>
      <c r="I1571" s="9">
        <v>5569.1634239999994</v>
      </c>
      <c r="J1571">
        <f t="shared" si="80"/>
        <v>4.9862068965517235E-3</v>
      </c>
      <c r="K1571">
        <v>2.243032693862915</v>
      </c>
      <c r="W1571" s="9">
        <v>5569.1634239999994</v>
      </c>
      <c r="X1571">
        <v>4.9862068965517235E-3</v>
      </c>
    </row>
    <row r="1572" spans="3:24">
      <c r="C1572">
        <v>2016</v>
      </c>
      <c r="D1572">
        <v>502</v>
      </c>
      <c r="E1572" s="321">
        <v>3</v>
      </c>
      <c r="F1572" s="127">
        <v>1</v>
      </c>
      <c r="G1572" s="127">
        <v>87</v>
      </c>
      <c r="H1572" s="322">
        <v>0.37957000000000002</v>
      </c>
      <c r="I1572" s="9">
        <v>2273.6751839999997</v>
      </c>
      <c r="J1572">
        <f t="shared" si="80"/>
        <v>4.3628735632183909E-3</v>
      </c>
      <c r="K1572">
        <v>1.8384608030319214</v>
      </c>
      <c r="W1572" s="9">
        <v>2273.6751839999997</v>
      </c>
      <c r="X1572">
        <v>4.3628735632183909E-3</v>
      </c>
    </row>
    <row r="1573" spans="3:24">
      <c r="C1573">
        <v>2016</v>
      </c>
      <c r="D1573">
        <v>502</v>
      </c>
      <c r="E1573" s="321">
        <v>3</v>
      </c>
      <c r="F1573" s="127">
        <v>2</v>
      </c>
      <c r="G1573" s="127">
        <v>87</v>
      </c>
      <c r="H1573" s="322">
        <v>0.44398499999999996</v>
      </c>
      <c r="I1573" s="9">
        <v>2721.0712320000002</v>
      </c>
      <c r="J1573">
        <f t="shared" si="80"/>
        <v>5.1032758620689648E-3</v>
      </c>
      <c r="K1573">
        <v>1.8395529985427856</v>
      </c>
      <c r="W1573" s="9">
        <v>2721.0712320000002</v>
      </c>
      <c r="X1573">
        <v>5.1032758620689648E-3</v>
      </c>
    </row>
    <row r="1574" spans="3:24">
      <c r="C1574">
        <v>2016</v>
      </c>
      <c r="D1574">
        <v>502</v>
      </c>
      <c r="E1574" s="321">
        <v>3</v>
      </c>
      <c r="F1574" s="127">
        <v>3</v>
      </c>
      <c r="G1574" s="127">
        <v>87</v>
      </c>
      <c r="H1574" s="322">
        <v>0.46942</v>
      </c>
      <c r="I1574" s="9">
        <v>3908.0115360000004</v>
      </c>
      <c r="J1574">
        <f t="shared" si="80"/>
        <v>5.3956321839080459E-3</v>
      </c>
      <c r="K1574">
        <v>1.9332047700881958</v>
      </c>
      <c r="W1574" s="9">
        <v>3908.0115360000004</v>
      </c>
      <c r="X1574">
        <v>5.3956321839080459E-3</v>
      </c>
    </row>
    <row r="1575" spans="3:24">
      <c r="C1575">
        <v>2016</v>
      </c>
      <c r="D1575">
        <v>502</v>
      </c>
      <c r="E1575" s="321">
        <v>3</v>
      </c>
      <c r="F1575" s="127">
        <v>4</v>
      </c>
      <c r="G1575" s="127">
        <v>87</v>
      </c>
      <c r="H1575" s="322">
        <v>0.48589000000000004</v>
      </c>
      <c r="I1575" s="9">
        <v>4409.0386560000006</v>
      </c>
      <c r="J1575">
        <f t="shared" si="80"/>
        <v>5.5849425287356324E-3</v>
      </c>
      <c r="K1575">
        <v>1.9973645210266113</v>
      </c>
      <c r="W1575" s="9">
        <v>4409.0386560000006</v>
      </c>
      <c r="X1575">
        <v>5.5849425287356324E-3</v>
      </c>
    </row>
    <row r="1576" spans="3:24">
      <c r="C1576">
        <v>2016</v>
      </c>
      <c r="D1576">
        <v>502</v>
      </c>
      <c r="E1576" s="321">
        <v>3</v>
      </c>
      <c r="F1576" s="127">
        <v>5</v>
      </c>
      <c r="G1576" s="127">
        <v>87</v>
      </c>
      <c r="H1576" s="322">
        <v>0.55057</v>
      </c>
      <c r="I1576" s="9">
        <v>4811.2716960000007</v>
      </c>
      <c r="J1576">
        <f t="shared" si="80"/>
        <v>6.3283908045977015E-3</v>
      </c>
      <c r="K1576">
        <v>2.2845780849456787</v>
      </c>
      <c r="W1576" s="9">
        <v>4811.2716960000007</v>
      </c>
      <c r="X1576">
        <v>6.3283908045977015E-3</v>
      </c>
    </row>
    <row r="1577" spans="3:24">
      <c r="C1577">
        <v>2016</v>
      </c>
      <c r="D1577">
        <v>502</v>
      </c>
      <c r="E1577" s="321">
        <v>3</v>
      </c>
      <c r="F1577" s="127">
        <v>6</v>
      </c>
      <c r="G1577" s="127">
        <v>87</v>
      </c>
      <c r="H1577" s="322">
        <v>0.53259000000000001</v>
      </c>
      <c r="I1577" s="9">
        <v>5039.9094239999995</v>
      </c>
      <c r="J1577">
        <f t="shared" si="80"/>
        <v>6.1217241379310349E-3</v>
      </c>
      <c r="K1577">
        <v>2.5081124305725098</v>
      </c>
      <c r="W1577" s="9">
        <v>5039.9094239999995</v>
      </c>
      <c r="X1577">
        <v>6.1217241379310349E-3</v>
      </c>
    </row>
    <row r="1578" spans="3:24">
      <c r="C1578">
        <v>2016</v>
      </c>
      <c r="D1578">
        <v>502</v>
      </c>
      <c r="E1578" s="321">
        <v>3</v>
      </c>
      <c r="F1578" s="127">
        <v>7</v>
      </c>
      <c r="G1578" s="127">
        <v>87</v>
      </c>
      <c r="H1578" s="322">
        <v>0.54652499999999993</v>
      </c>
      <c r="I1578" s="9">
        <v>5387.1000480000002</v>
      </c>
      <c r="J1578">
        <f t="shared" si="80"/>
        <v>6.2818965517241372E-3</v>
      </c>
      <c r="K1578">
        <v>2.4342656135559082</v>
      </c>
      <c r="W1578" s="9">
        <v>5387.1000480000002</v>
      </c>
      <c r="X1578">
        <v>6.2818965517241372E-3</v>
      </c>
    </row>
    <row r="1579" spans="3:24">
      <c r="C1579">
        <v>2016</v>
      </c>
      <c r="D1579">
        <v>502</v>
      </c>
      <c r="E1579" s="321">
        <v>3</v>
      </c>
      <c r="F1579" s="127">
        <v>8</v>
      </c>
      <c r="G1579" s="127">
        <v>87</v>
      </c>
      <c r="H1579" s="322">
        <v>0.41558</v>
      </c>
      <c r="I1579" s="9">
        <v>4486.6625759999988</v>
      </c>
      <c r="J1579">
        <f t="shared" si="80"/>
        <v>4.7767816091954024E-3</v>
      </c>
      <c r="K1579">
        <v>2.2002105712890625</v>
      </c>
      <c r="W1579" s="9">
        <v>4486.6625759999988</v>
      </c>
      <c r="X1579">
        <v>4.7767816091954024E-3</v>
      </c>
    </row>
    <row r="1580" spans="3:24">
      <c r="C1580">
        <v>2016</v>
      </c>
      <c r="D1580">
        <v>502</v>
      </c>
      <c r="E1580" s="321">
        <v>3</v>
      </c>
      <c r="F1580" s="127">
        <v>9</v>
      </c>
      <c r="G1580" s="127">
        <v>87</v>
      </c>
      <c r="H1580" s="322">
        <v>0.53063499999999997</v>
      </c>
      <c r="I1580" s="9">
        <v>4980.6329759999999</v>
      </c>
      <c r="J1580">
        <f t="shared" si="80"/>
        <v>6.0992528735632177E-3</v>
      </c>
      <c r="K1580">
        <v>2.1215794086456299</v>
      </c>
      <c r="W1580" s="9">
        <v>4980.6329759999999</v>
      </c>
      <c r="X1580">
        <v>6.0992528735632177E-3</v>
      </c>
    </row>
    <row r="1581" spans="3:24">
      <c r="C1581">
        <v>2016</v>
      </c>
      <c r="D1581">
        <v>502</v>
      </c>
      <c r="E1581" s="321">
        <v>3</v>
      </c>
      <c r="F1581" s="127">
        <v>10</v>
      </c>
      <c r="G1581" s="127">
        <v>87</v>
      </c>
      <c r="H1581" s="322">
        <v>0.50747000000000009</v>
      </c>
      <c r="I1581" s="9">
        <v>4852.2006720000008</v>
      </c>
      <c r="J1581">
        <f t="shared" si="80"/>
        <v>5.8329885057471272E-3</v>
      </c>
      <c r="K1581">
        <v>2.18829345703125</v>
      </c>
      <c r="W1581" s="9">
        <v>4852.2006720000008</v>
      </c>
      <c r="X1581">
        <v>5.8329885057471272E-3</v>
      </c>
    </row>
    <row r="1582" spans="3:24">
      <c r="C1582">
        <v>2016</v>
      </c>
      <c r="D1582">
        <v>502</v>
      </c>
      <c r="E1582" s="321">
        <v>3</v>
      </c>
      <c r="F1582" s="127">
        <v>11</v>
      </c>
      <c r="G1582" s="127">
        <v>87</v>
      </c>
      <c r="H1582" s="322">
        <v>0.53027000000000002</v>
      </c>
      <c r="I1582" s="9">
        <v>5346.1710719999992</v>
      </c>
      <c r="J1582">
        <f t="shared" si="80"/>
        <v>6.0950574712643679E-3</v>
      </c>
      <c r="K1582">
        <v>2.466053469106555E-3</v>
      </c>
      <c r="W1582" s="9">
        <v>5346.1710719999992</v>
      </c>
      <c r="X1582">
        <v>6.0950574712643679E-3</v>
      </c>
    </row>
    <row r="1583" spans="3:24">
      <c r="C1583">
        <v>2016</v>
      </c>
      <c r="D1583">
        <v>502</v>
      </c>
      <c r="E1583" s="321">
        <v>3</v>
      </c>
      <c r="F1583" s="127">
        <v>12</v>
      </c>
      <c r="G1583" s="127">
        <v>87</v>
      </c>
      <c r="H1583" s="322">
        <v>0.54984500000000003</v>
      </c>
      <c r="I1583" s="9">
        <v>5000.3917919999985</v>
      </c>
      <c r="J1583">
        <f t="shared" si="80"/>
        <v>6.3200574712643683E-3</v>
      </c>
      <c r="K1583">
        <v>2.4702868461608887</v>
      </c>
      <c r="W1583" s="9">
        <v>5000.3917919999985</v>
      </c>
      <c r="X1583">
        <v>6.3200574712643683E-3</v>
      </c>
    </row>
    <row r="1584" spans="3:24">
      <c r="C1584">
        <v>2016</v>
      </c>
      <c r="D1584">
        <v>502</v>
      </c>
      <c r="E1584" s="321">
        <v>3</v>
      </c>
      <c r="F1584" s="127">
        <v>13</v>
      </c>
      <c r="G1584" s="127">
        <v>87</v>
      </c>
      <c r="H1584" s="322">
        <v>0.57396999999999998</v>
      </c>
      <c r="I1584" s="9">
        <v>5325.0009120000004</v>
      </c>
      <c r="J1584">
        <f t="shared" ref="J1584:J1647" si="81">H1584/G1584</f>
        <v>6.5973563218390801E-3</v>
      </c>
      <c r="K1584">
        <v>3.0354354381561279</v>
      </c>
      <c r="W1584" s="9">
        <v>5325.0009120000004</v>
      </c>
      <c r="X1584">
        <v>6.5973563218390801E-3</v>
      </c>
    </row>
    <row r="1585" spans="3:24">
      <c r="C1585">
        <v>2016</v>
      </c>
      <c r="D1585">
        <v>502</v>
      </c>
      <c r="E1585" s="321">
        <v>3</v>
      </c>
      <c r="F1585" s="127">
        <v>14</v>
      </c>
      <c r="G1585" s="127">
        <v>87</v>
      </c>
      <c r="H1585" s="322">
        <v>0.52879999999999994</v>
      </c>
      <c r="I1585" s="9">
        <v>4898.7750239999987</v>
      </c>
      <c r="J1585">
        <f t="shared" si="81"/>
        <v>6.0781609195402295E-3</v>
      </c>
      <c r="K1585">
        <v>2.0872418880462646</v>
      </c>
      <c r="W1585" s="9">
        <v>4898.7750239999987</v>
      </c>
      <c r="X1585">
        <v>6.0781609195402295E-3</v>
      </c>
    </row>
    <row r="1586" spans="3:24">
      <c r="C1586">
        <v>2016</v>
      </c>
      <c r="D1586">
        <v>502</v>
      </c>
      <c r="E1586" s="321">
        <v>4</v>
      </c>
      <c r="F1586" s="127">
        <v>1</v>
      </c>
      <c r="G1586" s="127">
        <v>87</v>
      </c>
      <c r="H1586" s="322">
        <v>0.38561999999999996</v>
      </c>
      <c r="I1586" s="9">
        <v>2248.2709919999993</v>
      </c>
      <c r="J1586">
        <f t="shared" si="81"/>
        <v>4.432413793103448E-3</v>
      </c>
      <c r="K1586">
        <v>1.9064465761184692</v>
      </c>
      <c r="W1586" s="9">
        <v>2248.2709919999993</v>
      </c>
      <c r="X1586">
        <v>4.432413793103448E-3</v>
      </c>
    </row>
    <row r="1587" spans="3:24">
      <c r="C1587">
        <v>2016</v>
      </c>
      <c r="D1587">
        <v>502</v>
      </c>
      <c r="E1587" s="321">
        <v>4</v>
      </c>
      <c r="F1587" s="127">
        <v>2</v>
      </c>
      <c r="G1587" s="127">
        <v>87</v>
      </c>
      <c r="H1587" s="322">
        <v>0.42055500000000001</v>
      </c>
      <c r="I1587" s="9">
        <v>2695.6670400000007</v>
      </c>
      <c r="J1587">
        <f t="shared" si="81"/>
        <v>4.833965517241379E-3</v>
      </c>
      <c r="K1587">
        <v>2.0777962207794189</v>
      </c>
      <c r="W1587" s="9">
        <v>2695.6670400000007</v>
      </c>
      <c r="X1587">
        <v>4.833965517241379E-3</v>
      </c>
    </row>
    <row r="1588" spans="3:24">
      <c r="C1588">
        <v>2016</v>
      </c>
      <c r="D1588">
        <v>502</v>
      </c>
      <c r="E1588" s="321">
        <v>4</v>
      </c>
      <c r="F1588" s="127">
        <v>3</v>
      </c>
      <c r="G1588" s="127">
        <v>87</v>
      </c>
      <c r="H1588" s="322">
        <v>0.42656499999999997</v>
      </c>
      <c r="I1588" s="9">
        <v>2852.3262240000008</v>
      </c>
      <c r="J1588">
        <f t="shared" si="81"/>
        <v>4.9030459770114942E-3</v>
      </c>
      <c r="K1588">
        <v>1.9055101871490479</v>
      </c>
      <c r="W1588" s="9">
        <v>2852.3262240000008</v>
      </c>
      <c r="X1588">
        <v>4.9030459770114942E-3</v>
      </c>
    </row>
    <row r="1589" spans="3:24">
      <c r="C1589">
        <v>2016</v>
      </c>
      <c r="D1589">
        <v>502</v>
      </c>
      <c r="E1589" s="321">
        <v>4</v>
      </c>
      <c r="F1589" s="127">
        <v>4</v>
      </c>
      <c r="G1589" s="127">
        <v>87</v>
      </c>
      <c r="H1589" s="322">
        <v>0.51468499999999995</v>
      </c>
      <c r="I1589" s="9">
        <v>3549.5301599999998</v>
      </c>
      <c r="J1589">
        <f t="shared" si="81"/>
        <v>5.9159195402298847E-3</v>
      </c>
      <c r="K1589">
        <v>2.2631800174713135</v>
      </c>
      <c r="W1589" s="9">
        <v>3549.5301599999998</v>
      </c>
      <c r="X1589">
        <v>5.9159195402298847E-3</v>
      </c>
    </row>
    <row r="1590" spans="3:24">
      <c r="C1590">
        <v>2016</v>
      </c>
      <c r="D1590">
        <v>502</v>
      </c>
      <c r="E1590" s="321">
        <v>4</v>
      </c>
      <c r="F1590" s="127">
        <v>5</v>
      </c>
      <c r="G1590" s="127">
        <v>87</v>
      </c>
      <c r="H1590" s="322">
        <v>0.49380499999999999</v>
      </c>
      <c r="I1590" s="9">
        <v>4948.1720640000003</v>
      </c>
      <c r="J1590">
        <f t="shared" si="81"/>
        <v>5.6759195402298849E-3</v>
      </c>
      <c r="K1590">
        <v>2.2155613899230957</v>
      </c>
      <c r="W1590" s="9">
        <v>4948.1720640000003</v>
      </c>
      <c r="X1590">
        <v>5.6759195402298849E-3</v>
      </c>
    </row>
    <row r="1591" spans="3:24">
      <c r="C1591">
        <v>2016</v>
      </c>
      <c r="D1591">
        <v>502</v>
      </c>
      <c r="E1591" s="321">
        <v>4</v>
      </c>
      <c r="F1591" s="127">
        <v>6</v>
      </c>
      <c r="G1591" s="127">
        <v>87</v>
      </c>
      <c r="H1591" s="322">
        <v>0.56183000000000005</v>
      </c>
      <c r="I1591" s="9">
        <v>5272.7811839999986</v>
      </c>
      <c r="J1591">
        <f t="shared" si="81"/>
        <v>6.4578160919540233E-3</v>
      </c>
      <c r="K1591">
        <v>2.7509527206420898</v>
      </c>
      <c r="W1591" s="9">
        <v>5272.7811839999986</v>
      </c>
      <c r="X1591">
        <v>6.4578160919540233E-3</v>
      </c>
    </row>
    <row r="1592" spans="3:24">
      <c r="C1592">
        <v>2016</v>
      </c>
      <c r="D1592">
        <v>502</v>
      </c>
      <c r="E1592" s="321">
        <v>4</v>
      </c>
      <c r="F1592" s="127">
        <v>7</v>
      </c>
      <c r="G1592" s="127">
        <v>87</v>
      </c>
      <c r="H1592" s="322">
        <v>0.58989000000000003</v>
      </c>
      <c r="I1592" s="9">
        <v>5267.135808</v>
      </c>
      <c r="J1592">
        <f t="shared" si="81"/>
        <v>6.7803448275862068E-3</v>
      </c>
      <c r="K1592">
        <v>2.6286838054656982</v>
      </c>
      <c r="W1592" s="9">
        <v>5267.135808</v>
      </c>
      <c r="X1592">
        <v>6.7803448275862068E-3</v>
      </c>
    </row>
    <row r="1593" spans="3:24">
      <c r="C1593">
        <v>2016</v>
      </c>
      <c r="D1593">
        <v>502</v>
      </c>
      <c r="E1593" s="321">
        <v>4</v>
      </c>
      <c r="F1593" s="127">
        <v>8</v>
      </c>
      <c r="G1593" s="127">
        <v>87</v>
      </c>
      <c r="H1593" s="322">
        <v>0.43281999999999998</v>
      </c>
      <c r="I1593" s="9">
        <v>4126.7698559999999</v>
      </c>
      <c r="J1593">
        <f t="shared" si="81"/>
        <v>4.9749425287356321E-3</v>
      </c>
      <c r="K1593">
        <v>2.1955821514129639</v>
      </c>
      <c r="W1593" s="9">
        <v>4126.7698559999999</v>
      </c>
      <c r="X1593">
        <v>4.9749425287356321E-3</v>
      </c>
    </row>
    <row r="1594" spans="3:24">
      <c r="C1594">
        <v>2016</v>
      </c>
      <c r="D1594">
        <v>502</v>
      </c>
      <c r="E1594" s="321">
        <v>4</v>
      </c>
      <c r="F1594" s="127">
        <v>9</v>
      </c>
      <c r="G1594" s="127">
        <v>87</v>
      </c>
      <c r="H1594" s="322">
        <v>0.45804500000000004</v>
      </c>
      <c r="I1594" s="9">
        <v>4698.364176</v>
      </c>
      <c r="J1594">
        <f t="shared" si="81"/>
        <v>5.2648850574712651E-3</v>
      </c>
      <c r="K1594">
        <v>2.3037607669830322</v>
      </c>
      <c r="W1594" s="9">
        <v>4698.364176</v>
      </c>
      <c r="X1594">
        <v>5.2648850574712651E-3</v>
      </c>
    </row>
    <row r="1595" spans="3:24">
      <c r="C1595">
        <v>2016</v>
      </c>
      <c r="D1595">
        <v>502</v>
      </c>
      <c r="E1595" s="321">
        <v>4</v>
      </c>
      <c r="F1595" s="127">
        <v>10</v>
      </c>
      <c r="G1595" s="127">
        <v>87</v>
      </c>
      <c r="H1595" s="322">
        <v>0.53615999999999997</v>
      </c>
      <c r="I1595" s="9">
        <v>5175.3984480000008</v>
      </c>
      <c r="J1595">
        <f t="shared" si="81"/>
        <v>6.162758620689655E-3</v>
      </c>
      <c r="K1595">
        <v>2.5254726409912109</v>
      </c>
      <c r="W1595" s="9">
        <v>5175.3984480000008</v>
      </c>
      <c r="X1595">
        <v>6.162758620689655E-3</v>
      </c>
    </row>
    <row r="1596" spans="3:24">
      <c r="C1596">
        <v>2016</v>
      </c>
      <c r="D1596">
        <v>502</v>
      </c>
      <c r="E1596" s="321">
        <v>4</v>
      </c>
      <c r="F1596" s="127">
        <v>11</v>
      </c>
      <c r="G1596" s="127">
        <v>87</v>
      </c>
      <c r="H1596" s="322">
        <v>0.50836999999999999</v>
      </c>
      <c r="I1596" s="9">
        <v>4222.7412480000003</v>
      </c>
      <c r="J1596">
        <f t="shared" si="81"/>
        <v>5.8433333333333332E-3</v>
      </c>
      <c r="K1596">
        <v>2.401524543762207</v>
      </c>
      <c r="W1596" s="9">
        <v>4222.7412480000003</v>
      </c>
      <c r="X1596">
        <v>5.8433333333333332E-3</v>
      </c>
    </row>
    <row r="1597" spans="3:24">
      <c r="C1597">
        <v>2016</v>
      </c>
      <c r="D1597">
        <v>502</v>
      </c>
      <c r="E1597" s="321">
        <v>4</v>
      </c>
      <c r="F1597" s="127">
        <v>12</v>
      </c>
      <c r="G1597" s="127">
        <v>87</v>
      </c>
      <c r="H1597" s="322">
        <v>0.48902999999999996</v>
      </c>
      <c r="I1597" s="9">
        <v>5381.4546720000008</v>
      </c>
      <c r="J1597">
        <f t="shared" si="81"/>
        <v>5.62103448275862E-3</v>
      </c>
      <c r="K1597">
        <v>2.2904746532440186</v>
      </c>
      <c r="W1597" s="9">
        <v>5381.4546720000008</v>
      </c>
      <c r="X1597">
        <v>5.62103448275862E-3</v>
      </c>
    </row>
    <row r="1598" spans="3:24">
      <c r="C1598">
        <v>2016</v>
      </c>
      <c r="D1598">
        <v>502</v>
      </c>
      <c r="E1598" s="321">
        <v>4</v>
      </c>
      <c r="F1598" s="127">
        <v>13</v>
      </c>
      <c r="G1598" s="127">
        <v>87</v>
      </c>
      <c r="H1598" s="322">
        <v>0.63976500000000003</v>
      </c>
      <c r="I1598" s="9">
        <v>5377.2206400000005</v>
      </c>
      <c r="J1598">
        <f t="shared" si="81"/>
        <v>7.3536206896551723E-3</v>
      </c>
      <c r="K1598">
        <v>2.7298452854156494</v>
      </c>
      <c r="W1598" s="9">
        <v>5377.2206400000005</v>
      </c>
      <c r="X1598">
        <v>7.3536206896551723E-3</v>
      </c>
    </row>
    <row r="1599" spans="3:24">
      <c r="C1599">
        <v>2016</v>
      </c>
      <c r="D1599">
        <v>502</v>
      </c>
      <c r="E1599" s="321">
        <v>4</v>
      </c>
      <c r="F1599" s="127">
        <v>14</v>
      </c>
      <c r="G1599" s="127">
        <v>87</v>
      </c>
      <c r="H1599" s="322">
        <v>0.48344500000000001</v>
      </c>
      <c r="I1599" s="9">
        <v>5007.4485119999999</v>
      </c>
      <c r="J1599">
        <f t="shared" si="81"/>
        <v>5.55683908045977E-3</v>
      </c>
      <c r="K1599">
        <v>2.0536959171295166</v>
      </c>
      <c r="W1599" s="9">
        <v>5007.4485119999999</v>
      </c>
      <c r="X1599">
        <v>5.55683908045977E-3</v>
      </c>
    </row>
    <row r="1600" spans="3:24">
      <c r="C1600">
        <v>2016</v>
      </c>
      <c r="D1600">
        <v>502</v>
      </c>
      <c r="E1600" s="321">
        <v>1</v>
      </c>
      <c r="F1600" s="127">
        <v>1</v>
      </c>
      <c r="G1600" s="127">
        <v>101</v>
      </c>
      <c r="H1600" s="322">
        <v>0.46285500000000002</v>
      </c>
      <c r="I1600" s="9">
        <v>2142.4201919999996</v>
      </c>
      <c r="J1600">
        <f t="shared" si="81"/>
        <v>4.5827227722772283E-3</v>
      </c>
      <c r="K1600">
        <v>2.3469808101654053</v>
      </c>
      <c r="W1600" s="9">
        <v>2142.4201919999996</v>
      </c>
      <c r="X1600">
        <v>4.5827227722772283E-3</v>
      </c>
    </row>
    <row r="1601" spans="3:24">
      <c r="C1601">
        <v>2016</v>
      </c>
      <c r="D1601">
        <v>502</v>
      </c>
      <c r="E1601" s="321">
        <v>1</v>
      </c>
      <c r="F1601" s="127">
        <v>2</v>
      </c>
      <c r="G1601" s="127">
        <v>101</v>
      </c>
      <c r="H1601" s="322">
        <v>0.26217499999999999</v>
      </c>
      <c r="I1601" s="9">
        <v>772.00516800000003</v>
      </c>
      <c r="J1601">
        <f t="shared" si="81"/>
        <v>2.5957920792079206E-3</v>
      </c>
      <c r="K1601">
        <v>2.3791935443878174</v>
      </c>
      <c r="W1601" s="9">
        <v>772.00516800000003</v>
      </c>
      <c r="X1601">
        <v>2.5957920792079206E-3</v>
      </c>
    </row>
    <row r="1602" spans="3:24">
      <c r="C1602">
        <v>2016</v>
      </c>
      <c r="D1602">
        <v>502</v>
      </c>
      <c r="E1602" s="321">
        <v>1</v>
      </c>
      <c r="F1602" s="127">
        <v>3</v>
      </c>
      <c r="G1602" s="127">
        <v>101</v>
      </c>
      <c r="H1602" s="322">
        <v>0.540995</v>
      </c>
      <c r="I1602" s="9">
        <v>3285.6088319999994</v>
      </c>
      <c r="J1602">
        <f t="shared" si="81"/>
        <v>5.3563861386138611E-3</v>
      </c>
      <c r="K1602">
        <v>2.3755354881286621</v>
      </c>
      <c r="W1602" s="9">
        <v>3285.6088319999994</v>
      </c>
      <c r="X1602">
        <v>5.3563861386138611E-3</v>
      </c>
    </row>
    <row r="1603" spans="3:24">
      <c r="C1603">
        <v>2016</v>
      </c>
      <c r="D1603">
        <v>502</v>
      </c>
      <c r="E1603" s="321">
        <v>1</v>
      </c>
      <c r="F1603" s="127">
        <v>4</v>
      </c>
      <c r="G1603" s="127">
        <v>101</v>
      </c>
      <c r="H1603" s="322">
        <v>0.51697666666666675</v>
      </c>
      <c r="I1603" s="9">
        <v>2850.9148799999994</v>
      </c>
      <c r="J1603">
        <f t="shared" si="81"/>
        <v>5.1185808580858092E-3</v>
      </c>
      <c r="K1603">
        <v>2.3474993705749512</v>
      </c>
      <c r="W1603" s="9">
        <v>2850.9148799999994</v>
      </c>
      <c r="X1603">
        <v>5.1185808580858092E-3</v>
      </c>
    </row>
    <row r="1604" spans="3:24">
      <c r="C1604">
        <v>2016</v>
      </c>
      <c r="D1604">
        <v>502</v>
      </c>
      <c r="E1604" s="321">
        <v>1</v>
      </c>
      <c r="F1604" s="127">
        <v>5</v>
      </c>
      <c r="G1604" s="127">
        <v>101</v>
      </c>
      <c r="H1604" s="322">
        <v>0.67834499999999998</v>
      </c>
      <c r="I1604" s="9">
        <v>4684.250736</v>
      </c>
      <c r="J1604">
        <f t="shared" si="81"/>
        <v>6.7162871287128707E-3</v>
      </c>
      <c r="K1604">
        <v>2.3678464889526367</v>
      </c>
      <c r="W1604" s="9">
        <v>4684.250736</v>
      </c>
      <c r="X1604">
        <v>6.7162871287128707E-3</v>
      </c>
    </row>
    <row r="1605" spans="3:24">
      <c r="C1605">
        <v>2016</v>
      </c>
      <c r="D1605">
        <v>502</v>
      </c>
      <c r="E1605" s="321">
        <v>1</v>
      </c>
      <c r="F1605" s="127">
        <v>6</v>
      </c>
      <c r="G1605" s="127">
        <v>101</v>
      </c>
      <c r="H1605" s="322">
        <v>0.68274999999999997</v>
      </c>
      <c r="I1605" s="9">
        <v>4641.9104160000006</v>
      </c>
      <c r="J1605">
        <f t="shared" si="81"/>
        <v>6.7599009900990098E-3</v>
      </c>
      <c r="K1605">
        <v>2.3888192176818848</v>
      </c>
      <c r="W1605" s="9">
        <v>4641.9104160000006</v>
      </c>
      <c r="X1605">
        <v>6.7599009900990098E-3</v>
      </c>
    </row>
    <row r="1606" spans="3:24">
      <c r="C1606">
        <v>2016</v>
      </c>
      <c r="D1606">
        <v>502</v>
      </c>
      <c r="E1606" s="321">
        <v>1</v>
      </c>
      <c r="F1606" s="127">
        <v>7</v>
      </c>
      <c r="G1606" s="127">
        <v>101</v>
      </c>
      <c r="H1606" s="322">
        <v>0.720275</v>
      </c>
      <c r="I1606" s="9">
        <v>5315.1215040000006</v>
      </c>
      <c r="J1606">
        <f t="shared" si="81"/>
        <v>7.1314356435643565E-3</v>
      </c>
      <c r="K1606">
        <v>2.5534071922302246</v>
      </c>
      <c r="W1606" s="9">
        <v>5315.1215040000006</v>
      </c>
      <c r="X1606">
        <v>7.1314356435643565E-3</v>
      </c>
    </row>
    <row r="1607" spans="3:24">
      <c r="C1607">
        <v>2016</v>
      </c>
      <c r="D1607">
        <v>502</v>
      </c>
      <c r="E1607" s="321">
        <v>1</v>
      </c>
      <c r="F1607" s="127">
        <v>8</v>
      </c>
      <c r="G1607" s="127">
        <v>101</v>
      </c>
      <c r="H1607" s="322">
        <v>0.43506499999999998</v>
      </c>
      <c r="I1607" s="9">
        <v>2646.2700000000004</v>
      </c>
      <c r="J1607">
        <f t="shared" si="81"/>
        <v>4.307574257425742E-3</v>
      </c>
      <c r="K1607">
        <v>2.6197855472564697</v>
      </c>
      <c r="W1607" s="9">
        <v>2646.2700000000004</v>
      </c>
      <c r="X1607">
        <v>4.307574257425742E-3</v>
      </c>
    </row>
    <row r="1608" spans="3:24">
      <c r="C1608">
        <v>2016</v>
      </c>
      <c r="D1608">
        <v>502</v>
      </c>
      <c r="E1608" s="321">
        <v>1</v>
      </c>
      <c r="F1608" s="127">
        <v>9</v>
      </c>
      <c r="G1608" s="127">
        <v>101</v>
      </c>
      <c r="H1608" s="322">
        <v>0.62151500000000004</v>
      </c>
      <c r="I1608" s="9">
        <v>4358.2302719999998</v>
      </c>
      <c r="J1608">
        <f t="shared" si="81"/>
        <v>6.1536138613861391E-3</v>
      </c>
      <c r="K1608">
        <v>2.2266499996185303</v>
      </c>
      <c r="W1608" s="9">
        <v>4358.2302719999998</v>
      </c>
      <c r="X1608">
        <v>6.1536138613861391E-3</v>
      </c>
    </row>
    <row r="1609" spans="3:24">
      <c r="C1609">
        <v>2016</v>
      </c>
      <c r="D1609">
        <v>502</v>
      </c>
      <c r="E1609" s="321">
        <v>1</v>
      </c>
      <c r="F1609" s="127">
        <v>10</v>
      </c>
      <c r="G1609" s="127">
        <v>101</v>
      </c>
      <c r="H1609" s="322">
        <v>0.68139499999999997</v>
      </c>
      <c r="I1609" s="9">
        <v>4259.4361920000001</v>
      </c>
      <c r="J1609">
        <f t="shared" si="81"/>
        <v>6.7464851485148514E-3</v>
      </c>
      <c r="K1609">
        <v>2.2702572345733643</v>
      </c>
      <c r="W1609" s="9">
        <v>4259.4361920000001</v>
      </c>
      <c r="X1609">
        <v>6.7464851485148514E-3</v>
      </c>
    </row>
    <row r="1610" spans="3:24">
      <c r="C1610">
        <v>2016</v>
      </c>
      <c r="D1610">
        <v>502</v>
      </c>
      <c r="E1610" s="321">
        <v>1</v>
      </c>
      <c r="F1610" s="127">
        <v>11</v>
      </c>
      <c r="G1610" s="127">
        <v>101</v>
      </c>
      <c r="H1610" s="322">
        <v>0.68088499999999996</v>
      </c>
      <c r="I1610" s="9">
        <v>5277.0152160000007</v>
      </c>
      <c r="J1610">
        <f t="shared" si="81"/>
        <v>6.7414356435643559E-3</v>
      </c>
      <c r="K1610">
        <v>2.4559853076934814</v>
      </c>
      <c r="W1610" s="9">
        <v>5277.0152160000007</v>
      </c>
      <c r="X1610">
        <v>6.7414356435643559E-3</v>
      </c>
    </row>
    <row r="1611" spans="3:24">
      <c r="C1611">
        <v>2016</v>
      </c>
      <c r="D1611">
        <v>502</v>
      </c>
      <c r="E1611" s="321">
        <v>1</v>
      </c>
      <c r="F1611" s="127">
        <v>12</v>
      </c>
      <c r="G1611" s="127">
        <v>101</v>
      </c>
      <c r="H1611" s="322">
        <v>0.67567999999999995</v>
      </c>
      <c r="I1611" s="9">
        <v>5247.3769919999995</v>
      </c>
      <c r="J1611">
        <f t="shared" si="81"/>
        <v>6.6899009900990092E-3</v>
      </c>
      <c r="K1611">
        <v>2.3265626430511475</v>
      </c>
      <c r="W1611" s="9">
        <v>5247.3769919999995</v>
      </c>
      <c r="X1611">
        <v>6.6899009900990092E-3</v>
      </c>
    </row>
    <row r="1612" spans="3:24">
      <c r="C1612">
        <v>2016</v>
      </c>
      <c r="D1612">
        <v>502</v>
      </c>
      <c r="E1612" s="321">
        <v>1</v>
      </c>
      <c r="F1612" s="127">
        <v>13</v>
      </c>
      <c r="G1612" s="127">
        <v>101</v>
      </c>
      <c r="H1612" s="322">
        <v>0.73458000000000001</v>
      </c>
      <c r="I1612" s="9">
        <v>5384.2773599999982</v>
      </c>
      <c r="J1612">
        <f t="shared" si="81"/>
        <v>7.2730693069306936E-3</v>
      </c>
      <c r="K1612">
        <v>2.6430191993713379</v>
      </c>
      <c r="W1612" s="9">
        <v>5384.2773599999982</v>
      </c>
      <c r="X1612">
        <v>7.2730693069306936E-3</v>
      </c>
    </row>
    <row r="1613" spans="3:24">
      <c r="C1613">
        <v>2016</v>
      </c>
      <c r="D1613">
        <v>502</v>
      </c>
      <c r="E1613" s="321">
        <v>1</v>
      </c>
      <c r="F1613" s="127">
        <v>14</v>
      </c>
      <c r="G1613" s="127">
        <v>101</v>
      </c>
      <c r="H1613" s="322">
        <v>0.67168000000000005</v>
      </c>
      <c r="I1613" s="9">
        <v>4307.4218880000008</v>
      </c>
      <c r="J1613">
        <f t="shared" si="81"/>
        <v>6.6502970297029704E-3</v>
      </c>
      <c r="K1613">
        <v>2.1893661022186279</v>
      </c>
      <c r="W1613" s="9">
        <v>4307.4218880000008</v>
      </c>
      <c r="X1613">
        <v>6.6502970297029704E-3</v>
      </c>
    </row>
    <row r="1614" spans="3:24">
      <c r="C1614">
        <v>2016</v>
      </c>
      <c r="D1614">
        <v>502</v>
      </c>
      <c r="E1614" s="321">
        <v>2</v>
      </c>
      <c r="F1614" s="127">
        <v>1</v>
      </c>
      <c r="G1614" s="127">
        <v>101</v>
      </c>
      <c r="H1614" s="322">
        <v>0.40803</v>
      </c>
      <c r="I1614" s="9">
        <v>1589.173344</v>
      </c>
      <c r="J1614">
        <f t="shared" si="81"/>
        <v>4.0399009900990096E-3</v>
      </c>
      <c r="K1614">
        <v>2.3478150367736816</v>
      </c>
      <c r="W1614" s="9">
        <v>1589.173344</v>
      </c>
      <c r="X1614">
        <v>4.0399009900990096E-3</v>
      </c>
    </row>
    <row r="1615" spans="3:24">
      <c r="C1615">
        <v>2016</v>
      </c>
      <c r="D1615">
        <v>502</v>
      </c>
      <c r="E1615" s="321">
        <v>2</v>
      </c>
      <c r="F1615" s="127">
        <v>2</v>
      </c>
      <c r="G1615" s="127">
        <v>101</v>
      </c>
      <c r="H1615" s="322">
        <v>0.49641999999999997</v>
      </c>
      <c r="I1615" s="9">
        <v>1563.7691520000001</v>
      </c>
      <c r="J1615">
        <f t="shared" si="81"/>
        <v>4.9150495049504949E-3</v>
      </c>
      <c r="K1615">
        <v>2.22501540184021</v>
      </c>
      <c r="W1615" s="9">
        <v>1563.7691520000001</v>
      </c>
      <c r="X1615">
        <v>4.9150495049504949E-3</v>
      </c>
    </row>
    <row r="1616" spans="3:24">
      <c r="C1616">
        <v>2016</v>
      </c>
      <c r="D1616">
        <v>502</v>
      </c>
      <c r="E1616" s="321">
        <v>2</v>
      </c>
      <c r="F1616" s="127">
        <v>3</v>
      </c>
      <c r="G1616" s="127">
        <v>101</v>
      </c>
      <c r="H1616" s="322">
        <v>0.461225</v>
      </c>
      <c r="I1616" s="9">
        <v>2745.0640800000001</v>
      </c>
      <c r="J1616">
        <f t="shared" si="81"/>
        <v>4.5665841584158415E-3</v>
      </c>
      <c r="K1616">
        <v>2.2837004661560059</v>
      </c>
      <c r="W1616" s="9">
        <v>2745.0640800000001</v>
      </c>
      <c r="X1616">
        <v>4.5665841584158415E-3</v>
      </c>
    </row>
    <row r="1617" spans="3:24">
      <c r="C1617">
        <v>2016</v>
      </c>
      <c r="D1617">
        <v>502</v>
      </c>
      <c r="E1617" s="321">
        <v>2</v>
      </c>
      <c r="F1617" s="127">
        <v>4</v>
      </c>
      <c r="G1617" s="127">
        <v>101</v>
      </c>
      <c r="H1617" s="322">
        <v>0.55297499999999999</v>
      </c>
      <c r="I1617" s="9">
        <v>2431.7457119999999</v>
      </c>
      <c r="J1617">
        <f t="shared" si="81"/>
        <v>5.4749999999999998E-3</v>
      </c>
      <c r="K1617">
        <v>2.182711124420166</v>
      </c>
      <c r="W1617" s="9">
        <v>2431.7457119999999</v>
      </c>
      <c r="X1617">
        <v>5.4749999999999998E-3</v>
      </c>
    </row>
    <row r="1618" spans="3:24">
      <c r="C1618">
        <v>2016</v>
      </c>
      <c r="D1618">
        <v>502</v>
      </c>
      <c r="E1618" s="321">
        <v>2</v>
      </c>
      <c r="F1618" s="127">
        <v>5</v>
      </c>
      <c r="G1618" s="127">
        <v>101</v>
      </c>
      <c r="H1618" s="322">
        <v>0.64802999999999999</v>
      </c>
      <c r="I1618" s="9">
        <v>3240.4458240000013</v>
      </c>
      <c r="J1618">
        <f t="shared" si="81"/>
        <v>6.4161386138613863E-3</v>
      </c>
      <c r="K1618">
        <v>2.1829714775085449</v>
      </c>
      <c r="W1618" s="9">
        <v>3240.4458240000013</v>
      </c>
      <c r="X1618">
        <v>6.4161386138613863E-3</v>
      </c>
    </row>
    <row r="1619" spans="3:24">
      <c r="C1619">
        <v>2016</v>
      </c>
      <c r="D1619">
        <v>502</v>
      </c>
      <c r="E1619" s="321">
        <v>2</v>
      </c>
      <c r="F1619" s="127">
        <v>6</v>
      </c>
      <c r="G1619" s="127">
        <v>101</v>
      </c>
      <c r="H1619" s="322">
        <v>0.72516500000000006</v>
      </c>
      <c r="I1619" s="9">
        <v>5521.1777279999988</v>
      </c>
      <c r="J1619">
        <f t="shared" si="81"/>
        <v>7.1798514851485152E-3</v>
      </c>
      <c r="K1619">
        <v>2.6573300361633301</v>
      </c>
      <c r="W1619" s="9">
        <v>5521.1777279999988</v>
      </c>
      <c r="X1619">
        <v>7.1798514851485152E-3</v>
      </c>
    </row>
    <row r="1620" spans="3:24">
      <c r="C1620">
        <v>2016</v>
      </c>
      <c r="D1620">
        <v>502</v>
      </c>
      <c r="E1620" s="321">
        <v>2</v>
      </c>
      <c r="F1620" s="127">
        <v>7</v>
      </c>
      <c r="G1620" s="127">
        <v>101</v>
      </c>
      <c r="H1620" s="322">
        <v>0.68171500000000007</v>
      </c>
      <c r="I1620" s="9">
        <v>5483.0714400000006</v>
      </c>
      <c r="J1620">
        <f t="shared" si="81"/>
        <v>6.7496534653465352E-3</v>
      </c>
      <c r="K1620">
        <v>2.925889253616333</v>
      </c>
      <c r="W1620" s="9">
        <v>5483.0714400000006</v>
      </c>
      <c r="X1620">
        <v>6.7496534653465352E-3</v>
      </c>
    </row>
    <row r="1621" spans="3:24">
      <c r="C1621">
        <v>2016</v>
      </c>
      <c r="D1621">
        <v>502</v>
      </c>
      <c r="E1621" s="321">
        <v>2</v>
      </c>
      <c r="F1621" s="127">
        <v>8</v>
      </c>
      <c r="G1621" s="127">
        <v>101</v>
      </c>
      <c r="H1621" s="322">
        <v>0.56759999999999999</v>
      </c>
      <c r="I1621" s="9">
        <v>3322.3037759999997</v>
      </c>
      <c r="J1621">
        <f t="shared" si="81"/>
        <v>5.6198019801980198E-3</v>
      </c>
      <c r="K1621">
        <v>2.3995285034179688</v>
      </c>
      <c r="W1621" s="9">
        <v>3322.3037759999997</v>
      </c>
      <c r="X1621">
        <v>5.6198019801980198E-3</v>
      </c>
    </row>
    <row r="1622" spans="3:24">
      <c r="C1622">
        <v>2016</v>
      </c>
      <c r="D1622">
        <v>502</v>
      </c>
      <c r="E1622" s="321">
        <v>2</v>
      </c>
      <c r="F1622" s="127">
        <v>9</v>
      </c>
      <c r="G1622" s="127">
        <v>101</v>
      </c>
      <c r="H1622" s="322">
        <v>0.70363500000000001</v>
      </c>
      <c r="I1622" s="9">
        <v>5233.2635519999994</v>
      </c>
      <c r="J1622">
        <f t="shared" si="81"/>
        <v>6.9666831683168314E-3</v>
      </c>
      <c r="K1622">
        <v>2.2381582260131836</v>
      </c>
      <c r="W1622" s="9">
        <v>5233.2635519999994</v>
      </c>
      <c r="X1622">
        <v>6.9666831683168314E-3</v>
      </c>
    </row>
    <row r="1623" spans="3:24">
      <c r="C1623">
        <v>2016</v>
      </c>
      <c r="D1623">
        <v>502</v>
      </c>
      <c r="E1623" s="321">
        <v>2</v>
      </c>
      <c r="F1623" s="127">
        <v>10</v>
      </c>
      <c r="G1623" s="127">
        <v>101</v>
      </c>
      <c r="H1623" s="322">
        <v>0.69161499999999998</v>
      </c>
      <c r="I1623" s="9">
        <v>5202.2139839999982</v>
      </c>
      <c r="J1623">
        <f t="shared" si="81"/>
        <v>6.8476732673267322E-3</v>
      </c>
      <c r="K1623">
        <v>2.2259595394134521</v>
      </c>
      <c r="W1623" s="9">
        <v>5202.2139839999982</v>
      </c>
      <c r="X1623">
        <v>6.8476732673267322E-3</v>
      </c>
    </row>
    <row r="1624" spans="3:24">
      <c r="C1624">
        <v>2016</v>
      </c>
      <c r="D1624">
        <v>502</v>
      </c>
      <c r="E1624" s="321">
        <v>2</v>
      </c>
      <c r="F1624" s="127">
        <v>11</v>
      </c>
      <c r="G1624" s="127">
        <v>101</v>
      </c>
      <c r="H1624" s="322">
        <v>0.67933500000000002</v>
      </c>
      <c r="I1624" s="9">
        <v>4966.5195360000007</v>
      </c>
      <c r="J1624">
        <f t="shared" si="81"/>
        <v>6.7260891089108909E-3</v>
      </c>
      <c r="K1624">
        <v>2.4922440052032471</v>
      </c>
      <c r="W1624" s="9">
        <v>4966.5195360000007</v>
      </c>
      <c r="X1624">
        <v>6.7260891089108909E-3</v>
      </c>
    </row>
    <row r="1625" spans="3:24">
      <c r="C1625">
        <v>2016</v>
      </c>
      <c r="D1625">
        <v>502</v>
      </c>
      <c r="E1625" s="321">
        <v>2</v>
      </c>
      <c r="F1625" s="127">
        <v>12</v>
      </c>
      <c r="G1625" s="127">
        <v>101</v>
      </c>
      <c r="H1625" s="322">
        <v>0.73882500000000007</v>
      </c>
      <c r="I1625" s="9">
        <v>5260.0790880000004</v>
      </c>
      <c r="J1625">
        <f t="shared" si="81"/>
        <v>7.3150990099009909E-3</v>
      </c>
      <c r="K1625">
        <v>2.5477943420410156</v>
      </c>
      <c r="W1625" s="9">
        <v>5260.0790880000004</v>
      </c>
      <c r="X1625">
        <v>7.3150990099009909E-3</v>
      </c>
    </row>
    <row r="1626" spans="3:24">
      <c r="C1626">
        <v>2016</v>
      </c>
      <c r="D1626">
        <v>502</v>
      </c>
      <c r="E1626" s="321">
        <v>2</v>
      </c>
      <c r="F1626" s="127">
        <v>13</v>
      </c>
      <c r="G1626" s="127">
        <v>101</v>
      </c>
      <c r="H1626" s="322">
        <v>0.72567999999999999</v>
      </c>
      <c r="I1626" s="9">
        <v>5629.851216</v>
      </c>
      <c r="J1626">
        <f t="shared" si="81"/>
        <v>7.1849504950495047E-3</v>
      </c>
      <c r="K1626">
        <v>2.8993265628814697</v>
      </c>
      <c r="W1626" s="9">
        <v>5629.851216</v>
      </c>
      <c r="X1626">
        <v>7.1849504950495047E-3</v>
      </c>
    </row>
    <row r="1627" spans="3:24">
      <c r="C1627">
        <v>2016</v>
      </c>
      <c r="D1627">
        <v>502</v>
      </c>
      <c r="E1627" s="321">
        <v>2</v>
      </c>
      <c r="F1627" s="127">
        <v>14</v>
      </c>
      <c r="G1627" s="127">
        <v>101</v>
      </c>
      <c r="H1627" s="322">
        <v>0.66761500000000007</v>
      </c>
      <c r="I1627" s="9">
        <v>5569.1634239999994</v>
      </c>
      <c r="J1627">
        <f t="shared" si="81"/>
        <v>6.6100495049504961E-3</v>
      </c>
      <c r="K1627">
        <v>2.1897103786468506</v>
      </c>
      <c r="W1627" s="9">
        <v>5569.1634239999994</v>
      </c>
      <c r="X1627">
        <v>6.6100495049504961E-3</v>
      </c>
    </row>
    <row r="1628" spans="3:24">
      <c r="C1628">
        <v>2016</v>
      </c>
      <c r="D1628">
        <v>502</v>
      </c>
      <c r="E1628" s="321">
        <v>3</v>
      </c>
      <c r="F1628" s="127">
        <v>1</v>
      </c>
      <c r="G1628" s="127">
        <v>101</v>
      </c>
      <c r="H1628" s="322">
        <v>0.476655</v>
      </c>
      <c r="I1628" s="9">
        <v>2273.6751839999997</v>
      </c>
      <c r="J1628">
        <f t="shared" si="81"/>
        <v>4.7193564356435647E-3</v>
      </c>
      <c r="K1628">
        <v>2.2561113834381104</v>
      </c>
      <c r="W1628" s="9">
        <v>2273.6751839999997</v>
      </c>
      <c r="X1628">
        <v>4.7193564356435647E-3</v>
      </c>
    </row>
    <row r="1629" spans="3:24">
      <c r="C1629">
        <v>2016</v>
      </c>
      <c r="D1629">
        <v>502</v>
      </c>
      <c r="E1629" s="321">
        <v>3</v>
      </c>
      <c r="F1629" s="127">
        <v>2</v>
      </c>
      <c r="G1629" s="127">
        <v>101</v>
      </c>
      <c r="H1629" s="322">
        <v>0.50729000000000002</v>
      </c>
      <c r="I1629" s="9">
        <v>2721.0712320000002</v>
      </c>
      <c r="J1629">
        <f t="shared" si="81"/>
        <v>5.0226732673267329E-3</v>
      </c>
      <c r="K1629">
        <v>2.3387014865875244</v>
      </c>
      <c r="W1629" s="9">
        <v>2721.0712320000002</v>
      </c>
      <c r="X1629">
        <v>5.0226732673267329E-3</v>
      </c>
    </row>
    <row r="1630" spans="3:24">
      <c r="C1630">
        <v>2016</v>
      </c>
      <c r="D1630">
        <v>502</v>
      </c>
      <c r="E1630" s="321">
        <v>3</v>
      </c>
      <c r="F1630" s="127">
        <v>3</v>
      </c>
      <c r="G1630" s="127">
        <v>101</v>
      </c>
      <c r="H1630" s="322">
        <v>0.55543999999999993</v>
      </c>
      <c r="I1630" s="9">
        <v>3908.0115360000004</v>
      </c>
      <c r="J1630">
        <f t="shared" si="81"/>
        <v>5.499405940594059E-3</v>
      </c>
      <c r="K1630">
        <v>2.3095531463623047</v>
      </c>
      <c r="W1630" s="9">
        <v>3908.0115360000004</v>
      </c>
      <c r="X1630">
        <v>5.499405940594059E-3</v>
      </c>
    </row>
    <row r="1631" spans="3:24">
      <c r="C1631">
        <v>2016</v>
      </c>
      <c r="D1631">
        <v>502</v>
      </c>
      <c r="E1631" s="321">
        <v>3</v>
      </c>
      <c r="F1631" s="127">
        <v>4</v>
      </c>
      <c r="G1631" s="127">
        <v>101</v>
      </c>
      <c r="H1631" s="322">
        <v>0.65759499999999993</v>
      </c>
      <c r="I1631" s="9">
        <v>4409.0386560000006</v>
      </c>
      <c r="J1631">
        <f t="shared" si="81"/>
        <v>6.5108415841584151E-3</v>
      </c>
      <c r="K1631">
        <v>2.0720500946044922</v>
      </c>
      <c r="W1631" s="9">
        <v>4409.0386560000006</v>
      </c>
      <c r="X1631">
        <v>6.5108415841584151E-3</v>
      </c>
    </row>
    <row r="1632" spans="3:24">
      <c r="C1632">
        <v>2016</v>
      </c>
      <c r="D1632">
        <v>502</v>
      </c>
      <c r="E1632" s="321">
        <v>3</v>
      </c>
      <c r="F1632" s="127">
        <v>5</v>
      </c>
      <c r="G1632" s="127">
        <v>101</v>
      </c>
      <c r="H1632" s="322">
        <v>0.74144999999999994</v>
      </c>
      <c r="I1632" s="9">
        <v>4811.2716960000007</v>
      </c>
      <c r="J1632">
        <f t="shared" si="81"/>
        <v>7.3410891089108901E-3</v>
      </c>
      <c r="K1632">
        <v>2.2513236999511719</v>
      </c>
      <c r="W1632" s="9">
        <v>4811.2716960000007</v>
      </c>
      <c r="X1632">
        <v>7.3410891089108901E-3</v>
      </c>
    </row>
    <row r="1633" spans="3:24">
      <c r="C1633">
        <v>2016</v>
      </c>
      <c r="D1633">
        <v>502</v>
      </c>
      <c r="E1633" s="321">
        <v>3</v>
      </c>
      <c r="F1633" s="127">
        <v>6</v>
      </c>
      <c r="G1633" s="127">
        <v>101</v>
      </c>
      <c r="H1633" s="322">
        <v>0.70843999999999996</v>
      </c>
      <c r="I1633" s="9">
        <v>5039.9094239999995</v>
      </c>
      <c r="J1633">
        <f t="shared" si="81"/>
        <v>7.0142574257425734E-3</v>
      </c>
      <c r="K1633">
        <v>2.315178394317627</v>
      </c>
      <c r="W1633" s="9">
        <v>5039.9094239999995</v>
      </c>
      <c r="X1633">
        <v>7.0142574257425734E-3</v>
      </c>
    </row>
    <row r="1634" spans="3:24">
      <c r="C1634">
        <v>2016</v>
      </c>
      <c r="D1634">
        <v>502</v>
      </c>
      <c r="E1634" s="321">
        <v>3</v>
      </c>
      <c r="F1634" s="127">
        <v>7</v>
      </c>
      <c r="G1634" s="127">
        <v>101</v>
      </c>
      <c r="H1634" s="322">
        <v>0.72553000000000001</v>
      </c>
      <c r="I1634" s="9">
        <v>5387.1000480000002</v>
      </c>
      <c r="J1634">
        <f t="shared" si="81"/>
        <v>7.1834653465346534E-3</v>
      </c>
      <c r="K1634">
        <v>2.7378814220428467</v>
      </c>
      <c r="W1634" s="9">
        <v>5387.1000480000002</v>
      </c>
      <c r="X1634">
        <v>7.1834653465346534E-3</v>
      </c>
    </row>
    <row r="1635" spans="3:24">
      <c r="C1635">
        <v>2016</v>
      </c>
      <c r="D1635">
        <v>502</v>
      </c>
      <c r="E1635" s="321">
        <v>3</v>
      </c>
      <c r="F1635" s="127">
        <v>8</v>
      </c>
      <c r="G1635" s="127">
        <v>101</v>
      </c>
      <c r="H1635" s="322">
        <v>0.57041000000000008</v>
      </c>
      <c r="I1635" s="9">
        <v>4486.6625759999988</v>
      </c>
      <c r="J1635">
        <f t="shared" si="81"/>
        <v>5.6476237623762386E-3</v>
      </c>
      <c r="K1635">
        <v>2.2456626892089844</v>
      </c>
      <c r="W1635" s="9">
        <v>4486.6625759999988</v>
      </c>
      <c r="X1635">
        <v>5.6476237623762386E-3</v>
      </c>
    </row>
    <row r="1636" spans="3:24">
      <c r="C1636">
        <v>2016</v>
      </c>
      <c r="D1636">
        <v>502</v>
      </c>
      <c r="E1636" s="321">
        <v>3</v>
      </c>
      <c r="F1636" s="127">
        <v>9</v>
      </c>
      <c r="G1636" s="127">
        <v>101</v>
      </c>
      <c r="H1636" s="322">
        <v>0.71721000000000001</v>
      </c>
      <c r="I1636" s="9">
        <v>4980.6329759999999</v>
      </c>
      <c r="J1636">
        <f t="shared" si="81"/>
        <v>7.1010891089108913E-3</v>
      </c>
      <c r="K1636">
        <v>2.4306418895721436</v>
      </c>
      <c r="W1636" s="9">
        <v>4980.6329759999999</v>
      </c>
      <c r="X1636">
        <v>7.1010891089108913E-3</v>
      </c>
    </row>
    <row r="1637" spans="3:24">
      <c r="C1637">
        <v>2016</v>
      </c>
      <c r="D1637">
        <v>502</v>
      </c>
      <c r="E1637" s="321">
        <v>3</v>
      </c>
      <c r="F1637" s="127">
        <v>10</v>
      </c>
      <c r="G1637" s="127">
        <v>101</v>
      </c>
      <c r="H1637" s="322">
        <v>0.73758499999999994</v>
      </c>
      <c r="I1637" s="9">
        <v>4852.2006720000008</v>
      </c>
      <c r="J1637">
        <f t="shared" si="81"/>
        <v>7.3028217821782173E-3</v>
      </c>
      <c r="K1637">
        <v>2.2660312652587891</v>
      </c>
      <c r="W1637" s="9">
        <v>4852.2006720000008</v>
      </c>
      <c r="X1637">
        <v>7.3028217821782173E-3</v>
      </c>
    </row>
    <row r="1638" spans="3:24">
      <c r="C1638">
        <v>2016</v>
      </c>
      <c r="D1638">
        <v>502</v>
      </c>
      <c r="E1638" s="321">
        <v>3</v>
      </c>
      <c r="F1638" s="127">
        <v>11</v>
      </c>
      <c r="G1638" s="127">
        <v>101</v>
      </c>
      <c r="H1638" s="322">
        <v>0.72921999999999998</v>
      </c>
      <c r="I1638" s="9">
        <v>5346.1710719999992</v>
      </c>
      <c r="J1638">
        <f t="shared" si="81"/>
        <v>7.2199999999999999E-3</v>
      </c>
      <c r="K1638">
        <v>2.5456595420837402</v>
      </c>
      <c r="W1638" s="9">
        <v>5346.1710719999992</v>
      </c>
      <c r="X1638">
        <v>7.2199999999999999E-3</v>
      </c>
    </row>
    <row r="1639" spans="3:24">
      <c r="C1639">
        <v>2016</v>
      </c>
      <c r="D1639">
        <v>502</v>
      </c>
      <c r="E1639" s="321">
        <v>3</v>
      </c>
      <c r="F1639" s="127">
        <v>12</v>
      </c>
      <c r="G1639" s="127">
        <v>101</v>
      </c>
      <c r="H1639" s="322">
        <v>0.66059000000000001</v>
      </c>
      <c r="I1639" s="9">
        <v>5000.3917919999985</v>
      </c>
      <c r="J1639">
        <f t="shared" si="81"/>
        <v>6.5404950495049508E-3</v>
      </c>
      <c r="K1639">
        <v>2.494687557220459</v>
      </c>
      <c r="W1639" s="9">
        <v>5000.3917919999985</v>
      </c>
      <c r="X1639">
        <v>6.5404950495049508E-3</v>
      </c>
    </row>
    <row r="1640" spans="3:24">
      <c r="C1640">
        <v>2016</v>
      </c>
      <c r="D1640">
        <v>502</v>
      </c>
      <c r="E1640" s="321">
        <v>3</v>
      </c>
      <c r="F1640" s="127">
        <v>13</v>
      </c>
      <c r="G1640" s="127">
        <v>101</v>
      </c>
      <c r="H1640" s="322">
        <v>0.72850499999999996</v>
      </c>
      <c r="I1640" s="9">
        <v>5325.0009120000004</v>
      </c>
      <c r="J1640">
        <f t="shared" si="81"/>
        <v>7.2129207920792072E-3</v>
      </c>
      <c r="K1640">
        <v>3.319063663482666</v>
      </c>
      <c r="W1640" s="9">
        <v>5325.0009120000004</v>
      </c>
      <c r="X1640">
        <v>7.2129207920792072E-3</v>
      </c>
    </row>
    <row r="1641" spans="3:24">
      <c r="C1641">
        <v>2016</v>
      </c>
      <c r="D1641">
        <v>502</v>
      </c>
      <c r="E1641" s="321">
        <v>3</v>
      </c>
      <c r="F1641" s="127">
        <v>14</v>
      </c>
      <c r="G1641" s="127">
        <v>101</v>
      </c>
      <c r="H1641" s="322">
        <v>0.67707499999999998</v>
      </c>
      <c r="I1641" s="9">
        <v>4898.7750239999987</v>
      </c>
      <c r="J1641">
        <f t="shared" si="81"/>
        <v>6.7037128712871289E-3</v>
      </c>
      <c r="K1641">
        <v>2.3688125610351563</v>
      </c>
      <c r="W1641" s="9">
        <v>4898.7750239999987</v>
      </c>
      <c r="X1641">
        <v>6.7037128712871289E-3</v>
      </c>
    </row>
    <row r="1642" spans="3:24">
      <c r="C1642">
        <v>2016</v>
      </c>
      <c r="D1642">
        <v>502</v>
      </c>
      <c r="E1642" s="321">
        <v>4</v>
      </c>
      <c r="F1642" s="127">
        <v>1</v>
      </c>
      <c r="G1642" s="127">
        <v>101</v>
      </c>
      <c r="H1642" s="322">
        <v>0.41561000000000003</v>
      </c>
      <c r="I1642" s="9">
        <v>2248.2709919999993</v>
      </c>
      <c r="J1642">
        <f t="shared" si="81"/>
        <v>4.1149504950495049E-3</v>
      </c>
      <c r="K1642">
        <v>2.236797571182251</v>
      </c>
      <c r="W1642" s="9">
        <v>2248.2709919999993</v>
      </c>
      <c r="X1642">
        <v>4.1149504950495049E-3</v>
      </c>
    </row>
    <row r="1643" spans="3:24">
      <c r="C1643">
        <v>2016</v>
      </c>
      <c r="D1643">
        <v>502</v>
      </c>
      <c r="E1643" s="321">
        <v>4</v>
      </c>
      <c r="F1643" s="127">
        <v>2</v>
      </c>
      <c r="G1643" s="127">
        <v>101</v>
      </c>
      <c r="H1643" s="322">
        <v>0.47182999999999997</v>
      </c>
      <c r="I1643" s="9">
        <v>2695.6670400000007</v>
      </c>
      <c r="J1643">
        <f t="shared" si="81"/>
        <v>4.6715841584158415E-3</v>
      </c>
      <c r="K1643">
        <v>2.3691525459289551</v>
      </c>
      <c r="W1643" s="9">
        <v>2695.6670400000007</v>
      </c>
      <c r="X1643">
        <v>4.6715841584158415E-3</v>
      </c>
    </row>
    <row r="1644" spans="3:24">
      <c r="C1644">
        <v>2016</v>
      </c>
      <c r="D1644">
        <v>502</v>
      </c>
      <c r="E1644" s="321">
        <v>4</v>
      </c>
      <c r="F1644" s="127">
        <v>3</v>
      </c>
      <c r="G1644" s="127">
        <v>101</v>
      </c>
      <c r="H1644" s="322">
        <v>0.47968500000000003</v>
      </c>
      <c r="I1644" s="9">
        <v>2852.3262240000008</v>
      </c>
      <c r="J1644">
        <f t="shared" si="81"/>
        <v>4.7493564356435643E-3</v>
      </c>
      <c r="K1644">
        <v>2.1957361698150635</v>
      </c>
      <c r="W1644" s="9">
        <v>2852.3262240000008</v>
      </c>
      <c r="X1644">
        <v>4.7493564356435643E-3</v>
      </c>
    </row>
    <row r="1645" spans="3:24">
      <c r="C1645">
        <v>2016</v>
      </c>
      <c r="D1645">
        <v>502</v>
      </c>
      <c r="E1645" s="321">
        <v>4</v>
      </c>
      <c r="F1645" s="127">
        <v>4</v>
      </c>
      <c r="G1645" s="127">
        <v>101</v>
      </c>
      <c r="H1645" s="322">
        <v>0.63575999999999999</v>
      </c>
      <c r="I1645" s="9">
        <v>3549.5301599999998</v>
      </c>
      <c r="J1645">
        <f t="shared" si="81"/>
        <v>6.2946534653465346E-3</v>
      </c>
      <c r="K1645">
        <v>2.0159943103790283</v>
      </c>
      <c r="W1645" s="9">
        <v>3549.5301599999998</v>
      </c>
      <c r="X1645">
        <v>6.2946534653465346E-3</v>
      </c>
    </row>
    <row r="1646" spans="3:24">
      <c r="C1646">
        <v>2016</v>
      </c>
      <c r="D1646">
        <v>502</v>
      </c>
      <c r="E1646" s="321">
        <v>4</v>
      </c>
      <c r="F1646" s="127">
        <v>5</v>
      </c>
      <c r="G1646" s="127">
        <v>101</v>
      </c>
      <c r="H1646" s="322">
        <v>0.64330500000000002</v>
      </c>
      <c r="I1646" s="9">
        <v>4948.1720640000003</v>
      </c>
      <c r="J1646">
        <f t="shared" si="81"/>
        <v>6.3693564356435643E-3</v>
      </c>
      <c r="K1646">
        <v>2.6375637054443359</v>
      </c>
      <c r="W1646" s="9">
        <v>4948.1720640000003</v>
      </c>
      <c r="X1646">
        <v>6.3693564356435643E-3</v>
      </c>
    </row>
    <row r="1647" spans="3:24">
      <c r="C1647">
        <v>2016</v>
      </c>
      <c r="D1647">
        <v>502</v>
      </c>
      <c r="E1647" s="321">
        <v>4</v>
      </c>
      <c r="F1647" s="127">
        <v>6</v>
      </c>
      <c r="G1647" s="127">
        <v>101</v>
      </c>
      <c r="H1647" s="322">
        <v>0.77937500000000004</v>
      </c>
      <c r="I1647" s="9">
        <v>5272.7811839999986</v>
      </c>
      <c r="J1647">
        <f t="shared" si="81"/>
        <v>7.7165841584158424E-3</v>
      </c>
      <c r="K1647">
        <v>2.8225514888763428</v>
      </c>
      <c r="W1647" s="9">
        <v>5272.7811839999986</v>
      </c>
      <c r="X1647">
        <v>7.7165841584158424E-3</v>
      </c>
    </row>
    <row r="1648" spans="3:24">
      <c r="C1648">
        <v>2016</v>
      </c>
      <c r="D1648">
        <v>502</v>
      </c>
      <c r="E1648" s="321">
        <v>4</v>
      </c>
      <c r="F1648" s="127">
        <v>7</v>
      </c>
      <c r="G1648" s="127">
        <v>101</v>
      </c>
      <c r="H1648" s="322">
        <v>0.76850499999999999</v>
      </c>
      <c r="I1648" s="9">
        <v>5267.135808</v>
      </c>
      <c r="J1648">
        <f t="shared" ref="J1648:J1711" si="82">H1648/G1648</f>
        <v>7.6089603960396036E-3</v>
      </c>
      <c r="K1648">
        <v>2.9987106323242188</v>
      </c>
      <c r="W1648" s="9">
        <v>5267.135808</v>
      </c>
      <c r="X1648">
        <v>7.6089603960396036E-3</v>
      </c>
    </row>
    <row r="1649" spans="3:24">
      <c r="C1649">
        <v>2016</v>
      </c>
      <c r="D1649">
        <v>502</v>
      </c>
      <c r="E1649" s="321">
        <v>4</v>
      </c>
      <c r="F1649" s="127">
        <v>8</v>
      </c>
      <c r="G1649" s="127">
        <v>101</v>
      </c>
      <c r="H1649" s="322">
        <v>0.61502500000000004</v>
      </c>
      <c r="I1649" s="9">
        <v>4126.7698559999999</v>
      </c>
      <c r="J1649">
        <f t="shared" si="82"/>
        <v>6.0893564356435644E-3</v>
      </c>
      <c r="K1649">
        <v>1.9668625593185425</v>
      </c>
      <c r="W1649" s="9">
        <v>4126.7698559999999</v>
      </c>
      <c r="X1649">
        <v>6.0893564356435644E-3</v>
      </c>
    </row>
    <row r="1650" spans="3:24">
      <c r="C1650">
        <v>2016</v>
      </c>
      <c r="D1650">
        <v>502</v>
      </c>
      <c r="E1650" s="321">
        <v>4</v>
      </c>
      <c r="F1650" s="127">
        <v>9</v>
      </c>
      <c r="G1650" s="127">
        <v>101</v>
      </c>
      <c r="H1650" s="322">
        <v>0.68567999999999996</v>
      </c>
      <c r="I1650" s="9">
        <v>4698.364176</v>
      </c>
      <c r="J1650">
        <f t="shared" si="82"/>
        <v>6.7889108910891083E-3</v>
      </c>
      <c r="K1650">
        <v>2.131169319152832</v>
      </c>
      <c r="W1650" s="9">
        <v>4698.364176</v>
      </c>
      <c r="X1650">
        <v>6.7889108910891083E-3</v>
      </c>
    </row>
    <row r="1651" spans="3:24">
      <c r="C1651">
        <v>2016</v>
      </c>
      <c r="D1651">
        <v>502</v>
      </c>
      <c r="E1651" s="321">
        <v>4</v>
      </c>
      <c r="F1651" s="127">
        <v>10</v>
      </c>
      <c r="G1651" s="127">
        <v>101</v>
      </c>
      <c r="H1651" s="322">
        <v>0.71883999999999992</v>
      </c>
      <c r="I1651" s="9">
        <v>5175.3984480000008</v>
      </c>
      <c r="J1651">
        <f t="shared" si="82"/>
        <v>7.1172277227722763E-3</v>
      </c>
      <c r="K1651">
        <v>2.5022091865539551</v>
      </c>
      <c r="W1651" s="9">
        <v>5175.3984480000008</v>
      </c>
      <c r="X1651">
        <v>7.1172277227722763E-3</v>
      </c>
    </row>
    <row r="1652" spans="3:24">
      <c r="C1652">
        <v>2016</v>
      </c>
      <c r="D1652">
        <v>502</v>
      </c>
      <c r="E1652" s="321">
        <v>4</v>
      </c>
      <c r="F1652" s="127">
        <v>11</v>
      </c>
      <c r="G1652" s="127">
        <v>101</v>
      </c>
      <c r="H1652" s="322">
        <v>0.72840499999999997</v>
      </c>
      <c r="I1652" s="9">
        <v>4222.7412480000003</v>
      </c>
      <c r="J1652">
        <f t="shared" si="82"/>
        <v>7.2119306930693069E-3</v>
      </c>
      <c r="K1652">
        <v>2.511476993560791</v>
      </c>
      <c r="W1652" s="9">
        <v>4222.7412480000003</v>
      </c>
      <c r="X1652">
        <v>7.2119306930693069E-3</v>
      </c>
    </row>
    <row r="1653" spans="3:24">
      <c r="C1653">
        <v>2016</v>
      </c>
      <c r="D1653">
        <v>502</v>
      </c>
      <c r="E1653" s="321">
        <v>4</v>
      </c>
      <c r="F1653" s="127">
        <v>12</v>
      </c>
      <c r="G1653" s="127">
        <v>101</v>
      </c>
      <c r="H1653" s="322">
        <v>0.74416499999999997</v>
      </c>
      <c r="I1653" s="9">
        <v>5381.4546720000008</v>
      </c>
      <c r="J1653">
        <f t="shared" si="82"/>
        <v>7.3679702970297026E-3</v>
      </c>
      <c r="K1653">
        <v>2.1114435195922852</v>
      </c>
      <c r="W1653" s="9">
        <v>5381.4546720000008</v>
      </c>
      <c r="X1653">
        <v>7.3679702970297026E-3</v>
      </c>
    </row>
    <row r="1654" spans="3:24">
      <c r="C1654">
        <v>2016</v>
      </c>
      <c r="D1654">
        <v>502</v>
      </c>
      <c r="E1654" s="321">
        <v>4</v>
      </c>
      <c r="F1654" s="127">
        <v>13</v>
      </c>
      <c r="G1654" s="127">
        <v>101</v>
      </c>
      <c r="H1654" s="322">
        <v>0.81882499999999991</v>
      </c>
      <c r="I1654" s="9">
        <v>5377.2206400000005</v>
      </c>
      <c r="J1654">
        <f t="shared" si="82"/>
        <v>8.1071782178217811E-3</v>
      </c>
      <c r="K1654">
        <v>2.9035353660583496</v>
      </c>
      <c r="W1654" s="9">
        <v>5377.2206400000005</v>
      </c>
      <c r="X1654">
        <v>8.1071782178217811E-3</v>
      </c>
    </row>
    <row r="1655" spans="3:24">
      <c r="C1655">
        <v>2016</v>
      </c>
      <c r="D1655">
        <v>502</v>
      </c>
      <c r="E1655" s="321">
        <v>4</v>
      </c>
      <c r="F1655" s="127">
        <v>14</v>
      </c>
      <c r="G1655" s="127">
        <v>101</v>
      </c>
      <c r="H1655" s="322">
        <v>0.70690999999999993</v>
      </c>
      <c r="I1655" s="9">
        <v>5007.4485119999999</v>
      </c>
      <c r="J1655">
        <f t="shared" si="82"/>
        <v>6.9991089108910887E-3</v>
      </c>
      <c r="K1655">
        <v>2.2491927146911621</v>
      </c>
      <c r="W1655" s="9">
        <v>5007.4485119999999</v>
      </c>
      <c r="X1655">
        <v>6.9991089108910887E-3</v>
      </c>
    </row>
    <row r="1656" spans="3:24">
      <c r="C1656">
        <v>2016</v>
      </c>
      <c r="D1656">
        <v>502</v>
      </c>
      <c r="E1656" s="321">
        <v>1</v>
      </c>
      <c r="F1656" s="127">
        <v>1</v>
      </c>
      <c r="G1656" s="127">
        <v>106</v>
      </c>
      <c r="H1656" s="322">
        <v>0.38959500000000002</v>
      </c>
      <c r="I1656" s="9">
        <v>2142.4201919999996</v>
      </c>
      <c r="J1656">
        <f t="shared" si="82"/>
        <v>3.6754245283018871E-3</v>
      </c>
      <c r="K1656">
        <v>2.3168840408325195</v>
      </c>
      <c r="W1656" s="9">
        <v>2142.4201919999996</v>
      </c>
      <c r="X1656">
        <v>3.6754245283018871E-3</v>
      </c>
    </row>
    <row r="1657" spans="3:24">
      <c r="C1657">
        <v>2016</v>
      </c>
      <c r="D1657">
        <v>502</v>
      </c>
      <c r="E1657" s="321">
        <v>1</v>
      </c>
      <c r="F1657" s="127">
        <v>2</v>
      </c>
      <c r="G1657" s="127">
        <v>106</v>
      </c>
      <c r="H1657" s="322">
        <v>0.231625</v>
      </c>
      <c r="I1657" s="9">
        <v>772.00516800000003</v>
      </c>
      <c r="J1657">
        <f t="shared" si="82"/>
        <v>2.1851415094339623E-3</v>
      </c>
      <c r="K1657">
        <v>2.4741442203521729</v>
      </c>
      <c r="W1657" s="9">
        <v>772.00516800000003</v>
      </c>
      <c r="X1657">
        <v>2.1851415094339623E-3</v>
      </c>
    </row>
    <row r="1658" spans="3:24">
      <c r="C1658">
        <v>2016</v>
      </c>
      <c r="D1658">
        <v>502</v>
      </c>
      <c r="E1658" s="321">
        <v>1</v>
      </c>
      <c r="F1658" s="127">
        <v>3</v>
      </c>
      <c r="G1658" s="127">
        <v>106</v>
      </c>
      <c r="H1658" s="322">
        <v>0.50911000000000006</v>
      </c>
      <c r="I1658" s="9">
        <v>3285.6088319999994</v>
      </c>
      <c r="J1658">
        <f t="shared" si="82"/>
        <v>4.8029245283018876E-3</v>
      </c>
      <c r="K1658">
        <v>2.2797813415527344</v>
      </c>
      <c r="W1658" s="9">
        <v>3285.6088319999994</v>
      </c>
      <c r="X1658">
        <v>4.8029245283018876E-3</v>
      </c>
    </row>
    <row r="1659" spans="3:24">
      <c r="C1659">
        <v>2016</v>
      </c>
      <c r="D1659">
        <v>502</v>
      </c>
      <c r="E1659" s="321">
        <v>1</v>
      </c>
      <c r="F1659" s="127">
        <v>4</v>
      </c>
      <c r="G1659" s="127">
        <v>106</v>
      </c>
      <c r="H1659" s="322">
        <v>0.50462000000000007</v>
      </c>
      <c r="I1659" s="9">
        <v>2850.9148799999994</v>
      </c>
      <c r="J1659">
        <f t="shared" si="82"/>
        <v>4.76056603773585E-3</v>
      </c>
      <c r="K1659">
        <v>2.1639151573181152</v>
      </c>
      <c r="W1659" s="9">
        <v>2850.9148799999994</v>
      </c>
      <c r="X1659">
        <v>4.76056603773585E-3</v>
      </c>
    </row>
    <row r="1660" spans="3:24">
      <c r="C1660">
        <v>2016</v>
      </c>
      <c r="D1660">
        <v>502</v>
      </c>
      <c r="E1660" s="321">
        <v>1</v>
      </c>
      <c r="F1660" s="127">
        <v>5</v>
      </c>
      <c r="G1660" s="127">
        <v>106</v>
      </c>
      <c r="H1660" s="322">
        <v>0.65267500000000001</v>
      </c>
      <c r="I1660" s="9">
        <v>4684.250736</v>
      </c>
      <c r="J1660">
        <f t="shared" si="82"/>
        <v>6.1573113207547174E-3</v>
      </c>
      <c r="K1660">
        <v>2.1702632904052734</v>
      </c>
      <c r="W1660" s="9">
        <v>4684.250736</v>
      </c>
      <c r="X1660">
        <v>6.1573113207547174E-3</v>
      </c>
    </row>
    <row r="1661" spans="3:24">
      <c r="C1661">
        <v>2016</v>
      </c>
      <c r="D1661">
        <v>502</v>
      </c>
      <c r="E1661" s="321">
        <v>1</v>
      </c>
      <c r="F1661" s="127">
        <v>6</v>
      </c>
      <c r="G1661" s="127">
        <v>106</v>
      </c>
      <c r="H1661" s="322">
        <v>0.69674000000000003</v>
      </c>
      <c r="I1661" s="9">
        <v>4641.9104160000006</v>
      </c>
      <c r="J1661">
        <f t="shared" si="82"/>
        <v>6.5730188679245282E-3</v>
      </c>
      <c r="K1661">
        <v>2.1525390148162842</v>
      </c>
      <c r="W1661" s="9">
        <v>4641.9104160000006</v>
      </c>
      <c r="X1661">
        <v>6.5730188679245282E-3</v>
      </c>
    </row>
    <row r="1662" spans="3:24">
      <c r="C1662">
        <v>2016</v>
      </c>
      <c r="D1662">
        <v>502</v>
      </c>
      <c r="E1662" s="321">
        <v>1</v>
      </c>
      <c r="F1662" s="127">
        <v>7</v>
      </c>
      <c r="G1662" s="127">
        <v>106</v>
      </c>
      <c r="H1662" s="322">
        <v>0.73103000000000007</v>
      </c>
      <c r="I1662" s="9">
        <v>5315.1215040000006</v>
      </c>
      <c r="J1662">
        <f t="shared" si="82"/>
        <v>6.8965094339622649E-3</v>
      </c>
      <c r="K1662">
        <v>2.2729043960571289</v>
      </c>
      <c r="W1662" s="9">
        <v>5315.1215040000006</v>
      </c>
      <c r="X1662">
        <v>6.8965094339622649E-3</v>
      </c>
    </row>
    <row r="1663" spans="3:24">
      <c r="C1663">
        <v>2016</v>
      </c>
      <c r="D1663">
        <v>502</v>
      </c>
      <c r="E1663" s="321">
        <v>1</v>
      </c>
      <c r="F1663" s="127">
        <v>8</v>
      </c>
      <c r="G1663" s="127">
        <v>106</v>
      </c>
      <c r="H1663" s="322">
        <v>0.43907499999999999</v>
      </c>
      <c r="I1663" s="9">
        <v>2646.2700000000004</v>
      </c>
      <c r="J1663">
        <f t="shared" si="82"/>
        <v>4.1422169811320755E-3</v>
      </c>
      <c r="K1663">
        <v>2.1514832973480225</v>
      </c>
      <c r="W1663" s="9">
        <v>2646.2700000000004</v>
      </c>
      <c r="X1663">
        <v>4.1422169811320755E-3</v>
      </c>
    </row>
    <row r="1664" spans="3:24">
      <c r="C1664">
        <v>2016</v>
      </c>
      <c r="D1664">
        <v>502</v>
      </c>
      <c r="E1664" s="321">
        <v>1</v>
      </c>
      <c r="F1664" s="127">
        <v>9</v>
      </c>
      <c r="G1664" s="127">
        <v>106</v>
      </c>
      <c r="H1664" s="322">
        <v>0.61290500000000003</v>
      </c>
      <c r="I1664" s="9">
        <v>4358.2302719999998</v>
      </c>
      <c r="J1664">
        <f t="shared" si="82"/>
        <v>5.7821226415094339E-3</v>
      </c>
      <c r="K1664">
        <v>2.2488045692443848</v>
      </c>
      <c r="W1664" s="9">
        <v>4358.2302719999998</v>
      </c>
      <c r="X1664">
        <v>5.7821226415094339E-3</v>
      </c>
    </row>
    <row r="1665" spans="3:24">
      <c r="C1665">
        <v>2016</v>
      </c>
      <c r="D1665">
        <v>502</v>
      </c>
      <c r="E1665" s="321">
        <v>1</v>
      </c>
      <c r="F1665" s="127">
        <v>10</v>
      </c>
      <c r="G1665" s="127">
        <v>106</v>
      </c>
      <c r="H1665" s="322">
        <v>0.64053000000000004</v>
      </c>
      <c r="I1665" s="9">
        <v>4259.4361920000001</v>
      </c>
      <c r="J1665">
        <f t="shared" si="82"/>
        <v>6.0427358490566041E-3</v>
      </c>
      <c r="K1665">
        <v>2.1121726036071777</v>
      </c>
      <c r="W1665" s="9">
        <v>4259.4361920000001</v>
      </c>
      <c r="X1665">
        <v>6.0427358490566041E-3</v>
      </c>
    </row>
    <row r="1666" spans="3:24">
      <c r="C1666">
        <v>2016</v>
      </c>
      <c r="D1666">
        <v>502</v>
      </c>
      <c r="E1666" s="321">
        <v>1</v>
      </c>
      <c r="F1666" s="127">
        <v>11</v>
      </c>
      <c r="G1666" s="127">
        <v>106</v>
      </c>
      <c r="H1666" s="322">
        <v>0.68083000000000005</v>
      </c>
      <c r="I1666" s="9">
        <v>5277.0152160000007</v>
      </c>
      <c r="J1666">
        <f t="shared" si="82"/>
        <v>6.4229245283018875E-3</v>
      </c>
      <c r="K1666">
        <v>2.4005825519561768</v>
      </c>
      <c r="W1666" s="9">
        <v>5277.0152160000007</v>
      </c>
      <c r="X1666">
        <v>6.4229245283018875E-3</v>
      </c>
    </row>
    <row r="1667" spans="3:24">
      <c r="C1667">
        <v>2016</v>
      </c>
      <c r="D1667">
        <v>502</v>
      </c>
      <c r="E1667" s="321">
        <v>1</v>
      </c>
      <c r="F1667" s="127">
        <v>12</v>
      </c>
      <c r="G1667" s="127">
        <v>106</v>
      </c>
      <c r="H1667" s="322">
        <v>0.72058500000000003</v>
      </c>
      <c r="I1667" s="9">
        <v>5247.3769919999995</v>
      </c>
      <c r="J1667">
        <f t="shared" si="82"/>
        <v>6.7979716981132077E-3</v>
      </c>
      <c r="K1667">
        <v>2.2445063591003418</v>
      </c>
      <c r="W1667" s="9">
        <v>5247.3769919999995</v>
      </c>
      <c r="X1667">
        <v>6.7979716981132077E-3</v>
      </c>
    </row>
    <row r="1668" spans="3:24">
      <c r="C1668">
        <v>2016</v>
      </c>
      <c r="D1668">
        <v>502</v>
      </c>
      <c r="E1668" s="321">
        <v>1</v>
      </c>
      <c r="F1668" s="127">
        <v>13</v>
      </c>
      <c r="G1668" s="127">
        <v>106</v>
      </c>
      <c r="H1668" s="322">
        <v>0.7720800000000001</v>
      </c>
      <c r="I1668" s="9">
        <v>5384.2773599999982</v>
      </c>
      <c r="J1668">
        <f t="shared" si="82"/>
        <v>7.2837735849056616E-3</v>
      </c>
      <c r="K1668">
        <v>2.6850736141204834</v>
      </c>
      <c r="W1668" s="9">
        <v>5384.2773599999982</v>
      </c>
      <c r="X1668">
        <v>7.2837735849056616E-3</v>
      </c>
    </row>
    <row r="1669" spans="3:24">
      <c r="C1669">
        <v>2016</v>
      </c>
      <c r="D1669">
        <v>502</v>
      </c>
      <c r="E1669" s="321">
        <v>1</v>
      </c>
      <c r="F1669" s="127">
        <v>14</v>
      </c>
      <c r="G1669" s="127">
        <v>106</v>
      </c>
      <c r="H1669" s="322">
        <v>0.650505</v>
      </c>
      <c r="I1669" s="9">
        <v>4307.4218880000008</v>
      </c>
      <c r="J1669">
        <f t="shared" si="82"/>
        <v>6.1368396226415094E-3</v>
      </c>
      <c r="K1669">
        <v>2.1852645874023438</v>
      </c>
      <c r="W1669" s="9">
        <v>4307.4218880000008</v>
      </c>
      <c r="X1669">
        <v>6.1368396226415094E-3</v>
      </c>
    </row>
    <row r="1670" spans="3:24">
      <c r="C1670">
        <v>2016</v>
      </c>
      <c r="D1670">
        <v>502</v>
      </c>
      <c r="E1670" s="321">
        <v>2</v>
      </c>
      <c r="F1670" s="127">
        <v>1</v>
      </c>
      <c r="G1670" s="127">
        <v>106</v>
      </c>
      <c r="H1670" s="322">
        <v>0.34140000000000004</v>
      </c>
      <c r="I1670" s="9">
        <v>1589.173344</v>
      </c>
      <c r="J1670">
        <f t="shared" si="82"/>
        <v>3.2207547169811326E-3</v>
      </c>
      <c r="K1670">
        <v>2.3433043956756592</v>
      </c>
      <c r="W1670" s="9">
        <v>1589.173344</v>
      </c>
      <c r="X1670">
        <v>3.2207547169811326E-3</v>
      </c>
    </row>
    <row r="1671" spans="3:24">
      <c r="C1671">
        <v>2016</v>
      </c>
      <c r="D1671">
        <v>502</v>
      </c>
      <c r="E1671" s="321">
        <v>2</v>
      </c>
      <c r="F1671" s="127">
        <v>2</v>
      </c>
      <c r="G1671" s="127">
        <v>106</v>
      </c>
      <c r="H1671" s="322">
        <v>0.44898000000000005</v>
      </c>
      <c r="I1671" s="9">
        <v>1563.7691520000001</v>
      </c>
      <c r="J1671">
        <f t="shared" si="82"/>
        <v>4.2356603773584913E-3</v>
      </c>
      <c r="K1671">
        <v>2.1199288368225098</v>
      </c>
      <c r="W1671" s="9">
        <v>1563.7691520000001</v>
      </c>
      <c r="X1671">
        <v>4.2356603773584913E-3</v>
      </c>
    </row>
    <row r="1672" spans="3:24">
      <c r="C1672">
        <v>2016</v>
      </c>
      <c r="D1672">
        <v>502</v>
      </c>
      <c r="E1672" s="321">
        <v>2</v>
      </c>
      <c r="F1672" s="127">
        <v>3</v>
      </c>
      <c r="G1672" s="127">
        <v>106</v>
      </c>
      <c r="H1672" s="322">
        <v>0.39624499999999996</v>
      </c>
      <c r="I1672" s="9">
        <v>2745.0640800000001</v>
      </c>
      <c r="J1672">
        <f t="shared" si="82"/>
        <v>3.7381603773584903E-3</v>
      </c>
      <c r="K1672">
        <v>2.1289436817169189</v>
      </c>
      <c r="W1672" s="9">
        <v>2745.0640800000001</v>
      </c>
      <c r="X1672">
        <v>3.7381603773584903E-3</v>
      </c>
    </row>
    <row r="1673" spans="3:24">
      <c r="C1673">
        <v>2016</v>
      </c>
      <c r="D1673">
        <v>502</v>
      </c>
      <c r="E1673" s="321">
        <v>2</v>
      </c>
      <c r="F1673" s="127">
        <v>4</v>
      </c>
      <c r="G1673" s="127">
        <v>106</v>
      </c>
      <c r="H1673" s="322">
        <v>0.52254500000000004</v>
      </c>
      <c r="I1673" s="9">
        <v>2431.7457119999999</v>
      </c>
      <c r="J1673">
        <f t="shared" si="82"/>
        <v>4.9296698113207547E-3</v>
      </c>
      <c r="K1673">
        <v>2.0698084831237793</v>
      </c>
      <c r="W1673" s="9">
        <v>2431.7457119999999</v>
      </c>
      <c r="X1673">
        <v>4.9296698113207547E-3</v>
      </c>
    </row>
    <row r="1674" spans="3:24">
      <c r="C1674">
        <v>2016</v>
      </c>
      <c r="D1674">
        <v>502</v>
      </c>
      <c r="E1674" s="321">
        <v>2</v>
      </c>
      <c r="F1674" s="127">
        <v>5</v>
      </c>
      <c r="G1674" s="127">
        <v>106</v>
      </c>
      <c r="H1674" s="322">
        <v>0.66525499999999993</v>
      </c>
      <c r="I1674" s="9">
        <v>3240.4458240000013</v>
      </c>
      <c r="J1674">
        <f t="shared" si="82"/>
        <v>6.2759905660377353E-3</v>
      </c>
      <c r="K1674">
        <v>2.1133553981781006</v>
      </c>
      <c r="W1674" s="9">
        <v>3240.4458240000013</v>
      </c>
      <c r="X1674">
        <v>6.2759905660377353E-3</v>
      </c>
    </row>
    <row r="1675" spans="3:24">
      <c r="C1675">
        <v>2016</v>
      </c>
      <c r="D1675">
        <v>502</v>
      </c>
      <c r="E1675" s="321">
        <v>2</v>
      </c>
      <c r="F1675" s="127">
        <v>6</v>
      </c>
      <c r="G1675" s="127">
        <v>106</v>
      </c>
      <c r="H1675" s="322">
        <v>0.71236999999999995</v>
      </c>
      <c r="I1675" s="9">
        <v>5521.1777279999988</v>
      </c>
      <c r="J1675">
        <f t="shared" si="82"/>
        <v>6.7204716981132074E-3</v>
      </c>
      <c r="K1675">
        <v>2.1175520420074463</v>
      </c>
      <c r="W1675" s="9">
        <v>5521.1777279999988</v>
      </c>
      <c r="X1675">
        <v>6.7204716981132074E-3</v>
      </c>
    </row>
    <row r="1676" spans="3:24">
      <c r="C1676">
        <v>2016</v>
      </c>
      <c r="D1676">
        <v>502</v>
      </c>
      <c r="E1676" s="321">
        <v>2</v>
      </c>
      <c r="F1676" s="127">
        <v>7</v>
      </c>
      <c r="G1676" s="127">
        <v>106</v>
      </c>
      <c r="H1676" s="322">
        <v>0.77885000000000004</v>
      </c>
      <c r="I1676" s="9">
        <v>5483.0714400000006</v>
      </c>
      <c r="J1676">
        <f t="shared" si="82"/>
        <v>7.3476415094339623E-3</v>
      </c>
      <c r="K1676">
        <v>2.440178394317627</v>
      </c>
      <c r="W1676" s="9">
        <v>5483.0714400000006</v>
      </c>
      <c r="X1676">
        <v>7.3476415094339623E-3</v>
      </c>
    </row>
    <row r="1677" spans="3:24">
      <c r="C1677">
        <v>2016</v>
      </c>
      <c r="D1677">
        <v>502</v>
      </c>
      <c r="E1677" s="321">
        <v>2</v>
      </c>
      <c r="F1677" s="127">
        <v>8</v>
      </c>
      <c r="G1677" s="127">
        <v>106</v>
      </c>
      <c r="H1677" s="322">
        <v>0.50506499999999999</v>
      </c>
      <c r="I1677" s="9">
        <v>3322.3037759999997</v>
      </c>
      <c r="J1677">
        <f t="shared" si="82"/>
        <v>4.7647641509433961E-3</v>
      </c>
      <c r="K1677">
        <v>2.0675156116485596</v>
      </c>
      <c r="W1677" s="9">
        <v>3322.3037759999997</v>
      </c>
      <c r="X1677">
        <v>4.7647641509433961E-3</v>
      </c>
    </row>
    <row r="1678" spans="3:24">
      <c r="C1678">
        <v>2016</v>
      </c>
      <c r="D1678">
        <v>502</v>
      </c>
      <c r="E1678" s="321">
        <v>2</v>
      </c>
      <c r="F1678" s="127">
        <v>9</v>
      </c>
      <c r="G1678" s="127">
        <v>106</v>
      </c>
      <c r="H1678" s="322">
        <v>0.71233499999999994</v>
      </c>
      <c r="I1678" s="9">
        <v>5233.2635519999994</v>
      </c>
      <c r="J1678">
        <f t="shared" si="82"/>
        <v>6.7201415094339618E-3</v>
      </c>
      <c r="K1678">
        <v>2.0407404899597168</v>
      </c>
      <c r="W1678" s="9">
        <v>5233.2635519999994</v>
      </c>
      <c r="X1678">
        <v>6.7201415094339618E-3</v>
      </c>
    </row>
    <row r="1679" spans="3:24">
      <c r="C1679">
        <v>2016</v>
      </c>
      <c r="D1679">
        <v>502</v>
      </c>
      <c r="E1679" s="321">
        <v>2</v>
      </c>
      <c r="F1679" s="127">
        <v>10</v>
      </c>
      <c r="G1679" s="127">
        <v>106</v>
      </c>
      <c r="H1679" s="322">
        <v>0.70263500000000001</v>
      </c>
      <c r="I1679" s="9">
        <v>5202.2139839999982</v>
      </c>
      <c r="J1679">
        <f t="shared" si="82"/>
        <v>6.6286320754716981E-3</v>
      </c>
      <c r="K1679">
        <v>2.0391924381256104</v>
      </c>
      <c r="W1679" s="9">
        <v>5202.2139839999982</v>
      </c>
      <c r="X1679">
        <v>6.6286320754716981E-3</v>
      </c>
    </row>
    <row r="1680" spans="3:24">
      <c r="C1680">
        <v>2016</v>
      </c>
      <c r="D1680">
        <v>502</v>
      </c>
      <c r="E1680" s="321">
        <v>2</v>
      </c>
      <c r="F1680" s="127">
        <v>11</v>
      </c>
      <c r="G1680" s="127">
        <v>106</v>
      </c>
      <c r="H1680" s="322">
        <v>0.65267000000000008</v>
      </c>
      <c r="I1680" s="9">
        <v>4966.5195360000007</v>
      </c>
      <c r="J1680">
        <f t="shared" si="82"/>
        <v>6.1572641509433966E-3</v>
      </c>
      <c r="K1680">
        <v>2.3714673519134521</v>
      </c>
      <c r="W1680" s="9">
        <v>4966.5195360000007</v>
      </c>
      <c r="X1680">
        <v>6.1572641509433966E-3</v>
      </c>
    </row>
    <row r="1681" spans="3:24">
      <c r="C1681">
        <v>2016</v>
      </c>
      <c r="D1681">
        <v>502</v>
      </c>
      <c r="E1681" s="321">
        <v>2</v>
      </c>
      <c r="F1681" s="127">
        <v>12</v>
      </c>
      <c r="G1681" s="127">
        <v>106</v>
      </c>
      <c r="H1681" s="322">
        <v>0.71154499999999998</v>
      </c>
      <c r="I1681" s="9">
        <v>5260.0790880000004</v>
      </c>
      <c r="J1681">
        <f t="shared" si="82"/>
        <v>6.7126886792452829E-3</v>
      </c>
      <c r="K1681">
        <v>2.2487421035766602</v>
      </c>
      <c r="W1681" s="9">
        <v>5260.0790880000004</v>
      </c>
      <c r="X1681">
        <v>6.7126886792452829E-3</v>
      </c>
    </row>
    <row r="1682" spans="3:24">
      <c r="C1682">
        <v>2016</v>
      </c>
      <c r="D1682">
        <v>502</v>
      </c>
      <c r="E1682" s="321">
        <v>2</v>
      </c>
      <c r="F1682" s="127">
        <v>13</v>
      </c>
      <c r="G1682" s="127">
        <v>106</v>
      </c>
      <c r="H1682" s="322">
        <v>0.77703999999999995</v>
      </c>
      <c r="I1682" s="9">
        <v>5629.851216</v>
      </c>
      <c r="J1682">
        <f t="shared" si="82"/>
        <v>7.3305660377358485E-3</v>
      </c>
      <c r="K1682">
        <v>2.559267520904541</v>
      </c>
      <c r="W1682" s="9">
        <v>5629.851216</v>
      </c>
      <c r="X1682">
        <v>7.3305660377358485E-3</v>
      </c>
    </row>
    <row r="1683" spans="3:24">
      <c r="C1683">
        <v>2016</v>
      </c>
      <c r="D1683">
        <v>502</v>
      </c>
      <c r="E1683" s="321">
        <v>2</v>
      </c>
      <c r="F1683" s="127">
        <v>14</v>
      </c>
      <c r="G1683" s="127">
        <v>106</v>
      </c>
      <c r="H1683" s="322">
        <v>0.66202500000000009</v>
      </c>
      <c r="I1683" s="9">
        <v>5569.1634239999994</v>
      </c>
      <c r="J1683">
        <f t="shared" si="82"/>
        <v>6.2455188679245294E-3</v>
      </c>
      <c r="K1683">
        <v>1.9708222150802612</v>
      </c>
      <c r="W1683" s="9">
        <v>5569.1634239999994</v>
      </c>
      <c r="X1683">
        <v>6.2455188679245294E-3</v>
      </c>
    </row>
    <row r="1684" spans="3:24">
      <c r="C1684">
        <v>2016</v>
      </c>
      <c r="D1684">
        <v>502</v>
      </c>
      <c r="E1684" s="321">
        <v>3</v>
      </c>
      <c r="F1684" s="127">
        <v>1</v>
      </c>
      <c r="G1684" s="127">
        <v>106</v>
      </c>
      <c r="H1684" s="322">
        <v>0.41672500000000001</v>
      </c>
      <c r="I1684" s="9">
        <v>2273.6751839999997</v>
      </c>
      <c r="J1684">
        <f t="shared" si="82"/>
        <v>3.9313679245283019E-3</v>
      </c>
      <c r="K1684">
        <v>2.3720104694366455</v>
      </c>
      <c r="W1684" s="9">
        <v>2273.6751839999997</v>
      </c>
      <c r="X1684">
        <v>3.9313679245283019E-3</v>
      </c>
    </row>
    <row r="1685" spans="3:24">
      <c r="C1685">
        <v>2016</v>
      </c>
      <c r="D1685">
        <v>502</v>
      </c>
      <c r="E1685" s="321">
        <v>3</v>
      </c>
      <c r="F1685" s="127">
        <v>2</v>
      </c>
      <c r="G1685" s="127">
        <v>106</v>
      </c>
      <c r="H1685" s="322">
        <v>0.44743500000000003</v>
      </c>
      <c r="I1685" s="9">
        <v>2721.0712320000002</v>
      </c>
      <c r="J1685">
        <f t="shared" si="82"/>
        <v>4.2210849056603774E-3</v>
      </c>
      <c r="K1685">
        <v>2.2427468299865723</v>
      </c>
      <c r="W1685" s="9">
        <v>2721.0712320000002</v>
      </c>
      <c r="X1685">
        <v>4.2210849056603774E-3</v>
      </c>
    </row>
    <row r="1686" spans="3:24">
      <c r="C1686">
        <v>2016</v>
      </c>
      <c r="D1686">
        <v>502</v>
      </c>
      <c r="E1686" s="321">
        <v>3</v>
      </c>
      <c r="F1686" s="127">
        <v>3</v>
      </c>
      <c r="G1686" s="127">
        <v>106</v>
      </c>
      <c r="H1686" s="322">
        <v>0.53105000000000002</v>
      </c>
      <c r="I1686" s="9">
        <v>3908.0115360000004</v>
      </c>
      <c r="J1686">
        <f t="shared" si="82"/>
        <v>5.009905660377359E-3</v>
      </c>
      <c r="K1686">
        <v>2.3633613586425781</v>
      </c>
      <c r="W1686" s="9">
        <v>3908.0115360000004</v>
      </c>
      <c r="X1686">
        <v>5.009905660377359E-3</v>
      </c>
    </row>
    <row r="1687" spans="3:24">
      <c r="C1687">
        <v>2016</v>
      </c>
      <c r="D1687">
        <v>502</v>
      </c>
      <c r="E1687" s="321">
        <v>3</v>
      </c>
      <c r="F1687" s="127">
        <v>4</v>
      </c>
      <c r="G1687" s="127">
        <v>106</v>
      </c>
      <c r="H1687" s="322">
        <v>0.64707999999999999</v>
      </c>
      <c r="I1687" s="9">
        <v>4409.0386560000006</v>
      </c>
      <c r="J1687">
        <f t="shared" si="82"/>
        <v>6.1045283018867922E-3</v>
      </c>
      <c r="K1687">
        <v>2.130730152130127</v>
      </c>
      <c r="W1687" s="9">
        <v>4409.0386560000006</v>
      </c>
      <c r="X1687">
        <v>6.1045283018867922E-3</v>
      </c>
    </row>
    <row r="1688" spans="3:24">
      <c r="C1688">
        <v>2016</v>
      </c>
      <c r="D1688">
        <v>502</v>
      </c>
      <c r="E1688" s="321">
        <v>3</v>
      </c>
      <c r="F1688" s="127">
        <v>5</v>
      </c>
      <c r="G1688" s="127">
        <v>106</v>
      </c>
      <c r="H1688" s="322">
        <v>0.72914000000000001</v>
      </c>
      <c r="I1688" s="9">
        <v>4811.2716960000007</v>
      </c>
      <c r="J1688">
        <f t="shared" si="82"/>
        <v>6.8786792452830191E-3</v>
      </c>
      <c r="K1688">
        <v>2.278623104095459</v>
      </c>
      <c r="W1688" s="9">
        <v>4811.2716960000007</v>
      </c>
      <c r="X1688">
        <v>6.8786792452830191E-3</v>
      </c>
    </row>
    <row r="1689" spans="3:24">
      <c r="C1689">
        <v>2016</v>
      </c>
      <c r="D1689">
        <v>502</v>
      </c>
      <c r="E1689" s="321">
        <v>3</v>
      </c>
      <c r="F1689" s="127">
        <v>6</v>
      </c>
      <c r="G1689" s="127">
        <v>106</v>
      </c>
      <c r="H1689" s="322">
        <v>0.71736500000000003</v>
      </c>
      <c r="I1689" s="9">
        <v>5039.9094239999995</v>
      </c>
      <c r="J1689">
        <f t="shared" si="82"/>
        <v>6.7675943396226417E-3</v>
      </c>
      <c r="K1689" t="s">
        <v>17</v>
      </c>
      <c r="W1689" s="9">
        <v>5039.9094239999995</v>
      </c>
      <c r="X1689">
        <v>6.7675943396226417E-3</v>
      </c>
    </row>
    <row r="1690" spans="3:24">
      <c r="C1690">
        <v>2016</v>
      </c>
      <c r="D1690">
        <v>502</v>
      </c>
      <c r="E1690" s="321">
        <v>3</v>
      </c>
      <c r="F1690" s="127">
        <v>7</v>
      </c>
      <c r="G1690" s="127">
        <v>106</v>
      </c>
      <c r="H1690" s="322">
        <v>0.75215999999999994</v>
      </c>
      <c r="I1690" s="9">
        <v>5387.1000480000002</v>
      </c>
      <c r="J1690">
        <f t="shared" si="82"/>
        <v>7.0958490566037733E-3</v>
      </c>
      <c r="K1690">
        <v>2.5772430896759033</v>
      </c>
      <c r="W1690" s="9">
        <v>5387.1000480000002</v>
      </c>
      <c r="X1690">
        <v>7.0958490566037733E-3</v>
      </c>
    </row>
    <row r="1691" spans="3:24">
      <c r="C1691">
        <v>2016</v>
      </c>
      <c r="D1691">
        <v>502</v>
      </c>
      <c r="E1691" s="321">
        <v>3</v>
      </c>
      <c r="F1691" s="127">
        <v>8</v>
      </c>
      <c r="G1691" s="127">
        <v>106</v>
      </c>
      <c r="H1691" s="322">
        <v>0.55665999999999993</v>
      </c>
      <c r="I1691" s="9">
        <v>4486.6625759999988</v>
      </c>
      <c r="J1691">
        <f t="shared" si="82"/>
        <v>5.2515094339622634E-3</v>
      </c>
      <c r="K1691">
        <v>2.1722750663757324</v>
      </c>
      <c r="W1691" s="9">
        <v>4486.6625759999988</v>
      </c>
      <c r="X1691">
        <v>5.2515094339622634E-3</v>
      </c>
    </row>
    <row r="1692" spans="3:24">
      <c r="C1692">
        <v>2016</v>
      </c>
      <c r="D1692">
        <v>502</v>
      </c>
      <c r="E1692" s="321">
        <v>3</v>
      </c>
      <c r="F1692" s="127">
        <v>9</v>
      </c>
      <c r="G1692" s="127">
        <v>106</v>
      </c>
      <c r="H1692" s="322">
        <v>0.69964999999999999</v>
      </c>
      <c r="I1692" s="9">
        <v>4980.6329759999999</v>
      </c>
      <c r="J1692">
        <f t="shared" si="82"/>
        <v>6.6004716981132071E-3</v>
      </c>
      <c r="K1692">
        <v>2.3647444248199463</v>
      </c>
      <c r="W1692" s="9">
        <v>4980.6329759999999</v>
      </c>
      <c r="X1692">
        <v>6.6004716981132071E-3</v>
      </c>
    </row>
    <row r="1693" spans="3:24">
      <c r="C1693">
        <v>2016</v>
      </c>
      <c r="D1693">
        <v>502</v>
      </c>
      <c r="E1693" s="321">
        <v>3</v>
      </c>
      <c r="F1693" s="127">
        <v>10</v>
      </c>
      <c r="G1693" s="127">
        <v>106</v>
      </c>
      <c r="H1693" s="322">
        <v>0.75073000000000001</v>
      </c>
      <c r="I1693" s="9">
        <v>4852.2006720000008</v>
      </c>
      <c r="J1693">
        <f t="shared" si="82"/>
        <v>7.0823584905660378E-3</v>
      </c>
      <c r="K1693">
        <v>2.1499502658843994</v>
      </c>
      <c r="W1693" s="9">
        <v>4852.2006720000008</v>
      </c>
      <c r="X1693">
        <v>7.0823584905660378E-3</v>
      </c>
    </row>
    <row r="1694" spans="3:24">
      <c r="C1694">
        <v>2016</v>
      </c>
      <c r="D1694">
        <v>502</v>
      </c>
      <c r="E1694" s="321">
        <v>3</v>
      </c>
      <c r="F1694" s="127">
        <v>11</v>
      </c>
      <c r="G1694" s="127">
        <v>106</v>
      </c>
      <c r="H1694" s="322">
        <v>0.75146500000000005</v>
      </c>
      <c r="I1694" s="9">
        <v>5346.1710719999992</v>
      </c>
      <c r="J1694">
        <f t="shared" si="82"/>
        <v>7.0892924528301888E-3</v>
      </c>
      <c r="K1694">
        <v>2.2523112297058105</v>
      </c>
      <c r="W1694" s="9">
        <v>5346.1710719999992</v>
      </c>
      <c r="X1694">
        <v>7.0892924528301888E-3</v>
      </c>
    </row>
    <row r="1695" spans="3:24">
      <c r="C1695">
        <v>2016</v>
      </c>
      <c r="D1695">
        <v>502</v>
      </c>
      <c r="E1695" s="321">
        <v>3</v>
      </c>
      <c r="F1695" s="127">
        <v>12</v>
      </c>
      <c r="G1695" s="127">
        <v>106</v>
      </c>
      <c r="H1695" s="322">
        <v>0.70521</v>
      </c>
      <c r="I1695" s="9">
        <v>5000.3917919999985</v>
      </c>
      <c r="J1695">
        <f t="shared" si="82"/>
        <v>6.6529245283018868E-3</v>
      </c>
      <c r="K1695">
        <v>2.3306183815002441</v>
      </c>
      <c r="W1695" s="9">
        <v>5000.3917919999985</v>
      </c>
      <c r="X1695">
        <v>6.6529245283018868E-3</v>
      </c>
    </row>
    <row r="1696" spans="3:24">
      <c r="C1696">
        <v>2016</v>
      </c>
      <c r="D1696">
        <v>502</v>
      </c>
      <c r="E1696" s="321">
        <v>3</v>
      </c>
      <c r="F1696" s="127">
        <v>13</v>
      </c>
      <c r="G1696" s="127">
        <v>106</v>
      </c>
      <c r="H1696" s="322">
        <v>0.71428000000000003</v>
      </c>
      <c r="I1696" s="9">
        <v>5325.0009120000004</v>
      </c>
      <c r="J1696">
        <f t="shared" si="82"/>
        <v>6.7384905660377364E-3</v>
      </c>
      <c r="K1696">
        <v>2.7785255908966064</v>
      </c>
      <c r="W1696" s="9">
        <v>5325.0009120000004</v>
      </c>
      <c r="X1696">
        <v>6.7384905660377364E-3</v>
      </c>
    </row>
    <row r="1697" spans="3:24">
      <c r="C1697">
        <v>2016</v>
      </c>
      <c r="D1697">
        <v>502</v>
      </c>
      <c r="E1697" s="321">
        <v>3</v>
      </c>
      <c r="F1697" s="127">
        <v>14</v>
      </c>
      <c r="G1697" s="127">
        <v>106</v>
      </c>
      <c r="H1697" s="322">
        <v>0.65172000000000008</v>
      </c>
      <c r="I1697" s="9">
        <v>4898.7750239999987</v>
      </c>
      <c r="J1697">
        <f t="shared" si="82"/>
        <v>6.1483018867924538E-3</v>
      </c>
      <c r="K1697">
        <v>2.2488598823547363</v>
      </c>
      <c r="W1697" s="9">
        <v>4898.7750239999987</v>
      </c>
      <c r="X1697">
        <v>6.1483018867924538E-3</v>
      </c>
    </row>
    <row r="1698" spans="3:24">
      <c r="C1698">
        <v>2016</v>
      </c>
      <c r="D1698">
        <v>502</v>
      </c>
      <c r="E1698" s="321">
        <v>4</v>
      </c>
      <c r="F1698" s="127">
        <v>1</v>
      </c>
      <c r="G1698" s="127">
        <v>106</v>
      </c>
      <c r="H1698" s="322">
        <v>0.36389000000000005</v>
      </c>
      <c r="I1698" s="9">
        <v>2248.2709919999993</v>
      </c>
      <c r="J1698">
        <f t="shared" si="82"/>
        <v>3.4329245283018874E-3</v>
      </c>
      <c r="K1698">
        <v>2.333669900894165</v>
      </c>
      <c r="W1698" s="9">
        <v>2248.2709919999993</v>
      </c>
      <c r="X1698">
        <v>3.4329245283018874E-3</v>
      </c>
    </row>
    <row r="1699" spans="3:24">
      <c r="C1699">
        <v>2016</v>
      </c>
      <c r="D1699">
        <v>502</v>
      </c>
      <c r="E1699" s="321">
        <v>4</v>
      </c>
      <c r="F1699" s="127">
        <v>2</v>
      </c>
      <c r="G1699" s="127">
        <v>106</v>
      </c>
      <c r="H1699" s="322">
        <v>0.38939499999999999</v>
      </c>
      <c r="I1699" s="9">
        <v>2695.6670400000007</v>
      </c>
      <c r="J1699">
        <f t="shared" si="82"/>
        <v>3.6735377358490563E-3</v>
      </c>
      <c r="K1699">
        <v>2.3578388690948486</v>
      </c>
      <c r="W1699" s="9">
        <v>2695.6670400000007</v>
      </c>
      <c r="X1699">
        <v>3.6735377358490563E-3</v>
      </c>
    </row>
    <row r="1700" spans="3:24">
      <c r="C1700">
        <v>2016</v>
      </c>
      <c r="D1700">
        <v>502</v>
      </c>
      <c r="E1700" s="321">
        <v>4</v>
      </c>
      <c r="F1700" s="127">
        <v>3</v>
      </c>
      <c r="G1700" s="127">
        <v>106</v>
      </c>
      <c r="H1700" s="322">
        <v>0.40670499999999998</v>
      </c>
      <c r="I1700" s="9">
        <v>2852.3262240000008</v>
      </c>
      <c r="J1700">
        <f t="shared" si="82"/>
        <v>3.8368396226415094E-3</v>
      </c>
      <c r="K1700">
        <v>2.0692782402038574</v>
      </c>
      <c r="W1700" s="9">
        <v>2852.3262240000008</v>
      </c>
      <c r="X1700">
        <v>3.8368396226415094E-3</v>
      </c>
    </row>
    <row r="1701" spans="3:24">
      <c r="C1701">
        <v>2016</v>
      </c>
      <c r="D1701">
        <v>502</v>
      </c>
      <c r="E1701" s="321">
        <v>4</v>
      </c>
      <c r="F1701" s="127">
        <v>4</v>
      </c>
      <c r="G1701" s="127">
        <v>106</v>
      </c>
      <c r="H1701" s="322">
        <v>0.57296999999999998</v>
      </c>
      <c r="I1701" s="9">
        <v>3549.5301599999998</v>
      </c>
      <c r="J1701">
        <f t="shared" si="82"/>
        <v>5.4053773584905656E-3</v>
      </c>
      <c r="K1701">
        <v>2.2752680778503418</v>
      </c>
      <c r="W1701" s="9">
        <v>3549.5301599999998</v>
      </c>
      <c r="X1701">
        <v>5.4053773584905656E-3</v>
      </c>
    </row>
    <row r="1702" spans="3:24">
      <c r="C1702">
        <v>2016</v>
      </c>
      <c r="D1702">
        <v>502</v>
      </c>
      <c r="E1702" s="321">
        <v>4</v>
      </c>
      <c r="F1702" s="127">
        <v>5</v>
      </c>
      <c r="G1702" s="127">
        <v>106</v>
      </c>
      <c r="H1702" s="322">
        <v>0.66457500000000003</v>
      </c>
      <c r="I1702" s="9">
        <v>4948.1720640000003</v>
      </c>
      <c r="J1702">
        <f t="shared" si="82"/>
        <v>6.2695754716981132E-3</v>
      </c>
      <c r="K1702">
        <v>2.4578831195831299</v>
      </c>
      <c r="W1702" s="9">
        <v>4948.1720640000003</v>
      </c>
      <c r="X1702">
        <v>6.2695754716981132E-3</v>
      </c>
    </row>
    <row r="1703" spans="3:24">
      <c r="C1703">
        <v>2016</v>
      </c>
      <c r="D1703">
        <v>502</v>
      </c>
      <c r="E1703" s="321">
        <v>4</v>
      </c>
      <c r="F1703" s="127">
        <v>6</v>
      </c>
      <c r="G1703" s="127">
        <v>106</v>
      </c>
      <c r="H1703" s="322">
        <v>0.76463999999999999</v>
      </c>
      <c r="I1703" s="9">
        <v>5272.7811839999986</v>
      </c>
      <c r="J1703">
        <f t="shared" si="82"/>
        <v>7.2135849056603769E-3</v>
      </c>
      <c r="K1703">
        <v>2.503868579864502</v>
      </c>
      <c r="W1703" s="9">
        <v>5272.7811839999986</v>
      </c>
      <c r="X1703">
        <v>7.2135849056603769E-3</v>
      </c>
    </row>
    <row r="1704" spans="3:24">
      <c r="C1704">
        <v>2016</v>
      </c>
      <c r="D1704">
        <v>502</v>
      </c>
      <c r="E1704" s="321">
        <v>4</v>
      </c>
      <c r="F1704" s="127">
        <v>7</v>
      </c>
      <c r="G1704" s="127">
        <v>106</v>
      </c>
      <c r="H1704" s="322">
        <v>0.78541000000000005</v>
      </c>
      <c r="I1704" s="9">
        <v>5267.135808</v>
      </c>
      <c r="J1704">
        <f t="shared" si="82"/>
        <v>7.4095283018867928E-3</v>
      </c>
      <c r="K1704">
        <v>2.7338714599609375</v>
      </c>
      <c r="W1704" s="9">
        <v>5267.135808</v>
      </c>
      <c r="X1704">
        <v>7.4095283018867928E-3</v>
      </c>
    </row>
    <row r="1705" spans="3:24">
      <c r="C1705">
        <v>2016</v>
      </c>
      <c r="D1705">
        <v>502</v>
      </c>
      <c r="E1705" s="321">
        <v>4</v>
      </c>
      <c r="F1705" s="127">
        <v>8</v>
      </c>
      <c r="G1705" s="127">
        <v>106</v>
      </c>
      <c r="H1705" s="322">
        <v>0.57354499999999997</v>
      </c>
      <c r="I1705" s="9">
        <v>4126.7698559999999</v>
      </c>
      <c r="J1705">
        <f t="shared" si="82"/>
        <v>5.4108018867924526E-3</v>
      </c>
      <c r="K1705">
        <v>2.1092479228973389</v>
      </c>
      <c r="W1705" s="9">
        <v>4126.7698559999999</v>
      </c>
      <c r="X1705">
        <v>5.4108018867924526E-3</v>
      </c>
    </row>
    <row r="1706" spans="3:24">
      <c r="C1706">
        <v>2016</v>
      </c>
      <c r="D1706">
        <v>502</v>
      </c>
      <c r="E1706" s="321">
        <v>4</v>
      </c>
      <c r="F1706" s="127">
        <v>9</v>
      </c>
      <c r="G1706" s="127">
        <v>106</v>
      </c>
      <c r="H1706" s="322">
        <v>0.64822999999999997</v>
      </c>
      <c r="I1706" s="9">
        <v>4698.364176</v>
      </c>
      <c r="J1706">
        <f t="shared" si="82"/>
        <v>6.1153773584905662E-3</v>
      </c>
      <c r="K1706">
        <v>2.165064811706543</v>
      </c>
      <c r="W1706" s="9">
        <v>4698.364176</v>
      </c>
      <c r="X1706">
        <v>6.1153773584905662E-3</v>
      </c>
    </row>
    <row r="1707" spans="3:24">
      <c r="C1707">
        <v>2016</v>
      </c>
      <c r="D1707">
        <v>502</v>
      </c>
      <c r="E1707" s="321">
        <v>4</v>
      </c>
      <c r="F1707" s="127">
        <v>10</v>
      </c>
      <c r="G1707" s="127">
        <v>106</v>
      </c>
      <c r="H1707" s="322">
        <v>0.71663999999999994</v>
      </c>
      <c r="I1707" s="9">
        <v>5175.3984480000008</v>
      </c>
      <c r="J1707">
        <f t="shared" si="82"/>
        <v>6.7607547169811315E-3</v>
      </c>
      <c r="K1707">
        <v>2.3609397411346436</v>
      </c>
      <c r="W1707" s="9">
        <v>5175.3984480000008</v>
      </c>
      <c r="X1707">
        <v>6.7607547169811315E-3</v>
      </c>
    </row>
    <row r="1708" spans="3:24">
      <c r="C1708">
        <v>2016</v>
      </c>
      <c r="D1708">
        <v>502</v>
      </c>
      <c r="E1708" s="321">
        <v>4</v>
      </c>
      <c r="F1708" s="127">
        <v>11</v>
      </c>
      <c r="G1708" s="127">
        <v>106</v>
      </c>
      <c r="H1708" s="322">
        <v>0.68908999999999998</v>
      </c>
      <c r="I1708" s="9">
        <v>4222.7412480000003</v>
      </c>
      <c r="J1708">
        <f t="shared" si="82"/>
        <v>6.5008490566037733E-3</v>
      </c>
      <c r="K1708">
        <v>2.4855263233184814</v>
      </c>
      <c r="W1708" s="9">
        <v>4222.7412480000003</v>
      </c>
      <c r="X1708">
        <v>6.5008490566037733E-3</v>
      </c>
    </row>
    <row r="1709" spans="3:24">
      <c r="C1709">
        <v>2016</v>
      </c>
      <c r="D1709">
        <v>502</v>
      </c>
      <c r="E1709" s="321">
        <v>4</v>
      </c>
      <c r="F1709" s="127">
        <v>12</v>
      </c>
      <c r="G1709" s="127">
        <v>106</v>
      </c>
      <c r="H1709" s="322">
        <v>0.72324500000000003</v>
      </c>
      <c r="I1709" s="9">
        <v>5381.4546720000008</v>
      </c>
      <c r="J1709">
        <f t="shared" si="82"/>
        <v>6.8230660377358492E-3</v>
      </c>
      <c r="K1709">
        <v>2.2422864437103271</v>
      </c>
      <c r="W1709" s="9">
        <v>5381.4546720000008</v>
      </c>
      <c r="X1709">
        <v>6.8230660377358492E-3</v>
      </c>
    </row>
    <row r="1710" spans="3:24">
      <c r="C1710">
        <v>2016</v>
      </c>
      <c r="D1710">
        <v>502</v>
      </c>
      <c r="E1710" s="321">
        <v>4</v>
      </c>
      <c r="F1710" s="127">
        <v>13</v>
      </c>
      <c r="G1710" s="127">
        <v>106</v>
      </c>
      <c r="H1710" s="322">
        <v>0.81057000000000001</v>
      </c>
      <c r="I1710" s="9">
        <v>5377.2206400000005</v>
      </c>
      <c r="J1710">
        <f t="shared" si="82"/>
        <v>7.6468867924528302E-3</v>
      </c>
      <c r="K1710">
        <v>2.199934720993042</v>
      </c>
      <c r="W1710" s="9">
        <v>5377.2206400000005</v>
      </c>
      <c r="X1710">
        <v>7.6468867924528302E-3</v>
      </c>
    </row>
    <row r="1711" spans="3:24">
      <c r="C1711">
        <v>2016</v>
      </c>
      <c r="D1711">
        <v>502</v>
      </c>
      <c r="E1711" s="321">
        <v>4</v>
      </c>
      <c r="F1711" s="127">
        <v>14</v>
      </c>
      <c r="G1711" s="127">
        <v>106</v>
      </c>
      <c r="H1711" s="322">
        <v>0.71292999999999995</v>
      </c>
      <c r="I1711" s="9">
        <v>5007.4485119999999</v>
      </c>
      <c r="J1711">
        <f t="shared" si="82"/>
        <v>6.725754716981132E-3</v>
      </c>
      <c r="K1711">
        <v>2.7088062763214111</v>
      </c>
      <c r="W1711" s="9">
        <v>5007.4485119999999</v>
      </c>
      <c r="X1711">
        <v>6.725754716981132E-3</v>
      </c>
    </row>
    <row r="1712" spans="3:24">
      <c r="C1712">
        <v>2016</v>
      </c>
      <c r="D1712">
        <v>502</v>
      </c>
      <c r="E1712" s="321">
        <v>1</v>
      </c>
      <c r="F1712" s="127">
        <v>1</v>
      </c>
      <c r="G1712" s="127">
        <v>113</v>
      </c>
      <c r="H1712" s="322">
        <v>0.40010500000000004</v>
      </c>
      <c r="I1712" s="9">
        <v>2142.4201919999996</v>
      </c>
      <c r="J1712">
        <f t="shared" ref="J1712:J1775" si="83">H1712/G1712</f>
        <v>3.5407522123893811E-3</v>
      </c>
      <c r="K1712">
        <v>1.6739999999999999</v>
      </c>
      <c r="W1712" s="9">
        <v>2142.4201919999996</v>
      </c>
      <c r="X1712">
        <v>3.5407522123893811E-3</v>
      </c>
    </row>
    <row r="1713" spans="3:24">
      <c r="C1713">
        <v>2016</v>
      </c>
      <c r="D1713">
        <v>502</v>
      </c>
      <c r="E1713" s="321">
        <v>1</v>
      </c>
      <c r="F1713" s="127">
        <v>2</v>
      </c>
      <c r="G1713" s="127">
        <v>113</v>
      </c>
      <c r="H1713" s="322">
        <v>0.23352500000000001</v>
      </c>
      <c r="I1713" s="9">
        <v>772.00516800000003</v>
      </c>
      <c r="J1713">
        <f t="shared" si="83"/>
        <v>2.0665929203539826E-3</v>
      </c>
      <c r="K1713">
        <v>1.8193999999999999</v>
      </c>
      <c r="W1713" s="9">
        <v>772.00516800000003</v>
      </c>
      <c r="X1713">
        <v>2.0665929203539826E-3</v>
      </c>
    </row>
    <row r="1714" spans="3:24">
      <c r="C1714">
        <v>2016</v>
      </c>
      <c r="D1714">
        <v>502</v>
      </c>
      <c r="E1714" s="321">
        <v>1</v>
      </c>
      <c r="F1714" s="127">
        <v>3</v>
      </c>
      <c r="G1714" s="127">
        <v>113</v>
      </c>
      <c r="H1714" s="322">
        <v>0.47894499999999995</v>
      </c>
      <c r="I1714" s="9">
        <v>3285.6088319999994</v>
      </c>
      <c r="J1714">
        <f t="shared" si="83"/>
        <v>4.2384513274336278E-3</v>
      </c>
      <c r="K1714">
        <v>1.8665</v>
      </c>
      <c r="W1714" s="9">
        <v>3285.6088319999994</v>
      </c>
      <c r="X1714">
        <v>4.2384513274336278E-3</v>
      </c>
    </row>
    <row r="1715" spans="3:24">
      <c r="C1715">
        <v>2016</v>
      </c>
      <c r="D1715">
        <v>502</v>
      </c>
      <c r="E1715" s="321">
        <v>1</v>
      </c>
      <c r="F1715" s="127">
        <v>4</v>
      </c>
      <c r="G1715" s="127">
        <v>113</v>
      </c>
      <c r="H1715" s="322">
        <v>0.51358999999999999</v>
      </c>
      <c r="I1715" s="9">
        <v>2850.9148799999994</v>
      </c>
      <c r="J1715">
        <f t="shared" si="83"/>
        <v>4.5450442477876106E-3</v>
      </c>
      <c r="K1715">
        <v>1.7156</v>
      </c>
      <c r="W1715" s="9">
        <v>2850.9148799999994</v>
      </c>
      <c r="X1715">
        <v>4.5450442477876106E-3</v>
      </c>
    </row>
    <row r="1716" spans="3:24">
      <c r="C1716">
        <v>2016</v>
      </c>
      <c r="D1716">
        <v>502</v>
      </c>
      <c r="E1716" s="321">
        <v>1</v>
      </c>
      <c r="F1716" s="127">
        <v>5</v>
      </c>
      <c r="G1716" s="127">
        <v>113</v>
      </c>
      <c r="H1716" s="322">
        <v>0.63999499999999998</v>
      </c>
      <c r="I1716" s="9">
        <v>4684.250736</v>
      </c>
      <c r="J1716">
        <f t="shared" si="83"/>
        <v>5.6636725663716811E-3</v>
      </c>
      <c r="K1716">
        <v>2.1297999999999999</v>
      </c>
      <c r="W1716" s="9">
        <v>4684.250736</v>
      </c>
      <c r="X1716">
        <v>5.6636725663716811E-3</v>
      </c>
    </row>
    <row r="1717" spans="3:24">
      <c r="C1717">
        <v>2016</v>
      </c>
      <c r="D1717">
        <v>502</v>
      </c>
      <c r="E1717" s="321">
        <v>1</v>
      </c>
      <c r="F1717" s="127">
        <v>6</v>
      </c>
      <c r="G1717" s="127">
        <v>113</v>
      </c>
      <c r="H1717" s="322">
        <v>0.68169000000000002</v>
      </c>
      <c r="I1717" s="9">
        <v>4641.9104160000006</v>
      </c>
      <c r="J1717">
        <f t="shared" si="83"/>
        <v>6.0326548672566373E-3</v>
      </c>
      <c r="K1717">
        <v>2.1478999999999999</v>
      </c>
      <c r="W1717" s="9">
        <v>4641.9104160000006</v>
      </c>
      <c r="X1717">
        <v>6.0326548672566373E-3</v>
      </c>
    </row>
    <row r="1718" spans="3:24">
      <c r="C1718">
        <v>2016</v>
      </c>
      <c r="D1718">
        <v>502</v>
      </c>
      <c r="E1718" s="321">
        <v>1</v>
      </c>
      <c r="F1718" s="127">
        <v>7</v>
      </c>
      <c r="G1718" s="127">
        <v>113</v>
      </c>
      <c r="H1718" s="322">
        <v>0.73965999999999998</v>
      </c>
      <c r="I1718" s="9">
        <v>5315.1215040000006</v>
      </c>
      <c r="J1718">
        <f t="shared" si="83"/>
        <v>6.5456637168141594E-3</v>
      </c>
      <c r="K1718">
        <v>2.4542999999999999</v>
      </c>
      <c r="W1718" s="9">
        <v>5315.1215040000006</v>
      </c>
      <c r="X1718">
        <v>6.5456637168141594E-3</v>
      </c>
    </row>
    <row r="1719" spans="3:24">
      <c r="C1719">
        <v>2016</v>
      </c>
      <c r="D1719">
        <v>502</v>
      </c>
      <c r="E1719" s="321">
        <v>1</v>
      </c>
      <c r="F1719" s="127">
        <v>8</v>
      </c>
      <c r="G1719" s="127">
        <v>113</v>
      </c>
      <c r="H1719" s="322">
        <v>0.46758</v>
      </c>
      <c r="I1719" s="9">
        <v>2646.2700000000004</v>
      </c>
      <c r="J1719">
        <f t="shared" si="83"/>
        <v>4.1378761061946906E-3</v>
      </c>
      <c r="K1719">
        <v>2.1903999999999999</v>
      </c>
      <c r="W1719" s="9">
        <v>2646.2700000000004</v>
      </c>
      <c r="X1719">
        <v>4.1378761061946906E-3</v>
      </c>
    </row>
    <row r="1720" spans="3:24">
      <c r="C1720">
        <v>2016</v>
      </c>
      <c r="D1720">
        <v>502</v>
      </c>
      <c r="E1720" s="321">
        <v>1</v>
      </c>
      <c r="F1720" s="127">
        <v>9</v>
      </c>
      <c r="G1720" s="127">
        <v>113</v>
      </c>
      <c r="H1720" s="322">
        <v>0.59258499999999992</v>
      </c>
      <c r="I1720" s="9">
        <v>4358.2302719999998</v>
      </c>
      <c r="J1720">
        <f t="shared" si="83"/>
        <v>5.2441150442477866E-3</v>
      </c>
      <c r="K1720">
        <v>1.9706999999999999</v>
      </c>
      <c r="W1720" s="9">
        <v>4358.2302719999998</v>
      </c>
      <c r="X1720">
        <v>5.2441150442477866E-3</v>
      </c>
    </row>
    <row r="1721" spans="3:24">
      <c r="C1721">
        <v>2016</v>
      </c>
      <c r="D1721">
        <v>502</v>
      </c>
      <c r="E1721" s="321">
        <v>1</v>
      </c>
      <c r="F1721" s="127">
        <v>10</v>
      </c>
      <c r="G1721" s="127">
        <v>113</v>
      </c>
      <c r="H1721" s="322">
        <v>0.655385</v>
      </c>
      <c r="I1721" s="9">
        <v>4259.4361920000001</v>
      </c>
      <c r="J1721">
        <f t="shared" si="83"/>
        <v>5.7998672566371683E-3</v>
      </c>
      <c r="K1721">
        <v>1.7862</v>
      </c>
      <c r="W1721" s="9">
        <v>4259.4361920000001</v>
      </c>
      <c r="X1721">
        <v>5.7998672566371683E-3</v>
      </c>
    </row>
    <row r="1722" spans="3:24">
      <c r="C1722">
        <v>2016</v>
      </c>
      <c r="D1722">
        <v>502</v>
      </c>
      <c r="E1722" s="321">
        <v>1</v>
      </c>
      <c r="F1722" s="127">
        <v>11</v>
      </c>
      <c r="G1722" s="127">
        <v>113</v>
      </c>
      <c r="H1722" s="322">
        <v>0.70589999999999997</v>
      </c>
      <c r="I1722" s="9">
        <v>5277.0152160000007</v>
      </c>
      <c r="J1722">
        <f t="shared" si="83"/>
        <v>6.2469026548672563E-3</v>
      </c>
      <c r="K1722">
        <v>2.5004</v>
      </c>
      <c r="W1722" s="9">
        <v>5277.0152160000007</v>
      </c>
      <c r="X1722">
        <v>6.2469026548672563E-3</v>
      </c>
    </row>
    <row r="1723" spans="3:24">
      <c r="C1723">
        <v>2016</v>
      </c>
      <c r="D1723">
        <v>502</v>
      </c>
      <c r="E1723" s="321">
        <v>1</v>
      </c>
      <c r="F1723" s="127">
        <v>12</v>
      </c>
      <c r="G1723" s="127">
        <v>113</v>
      </c>
      <c r="H1723" s="322">
        <v>0.67303500000000005</v>
      </c>
      <c r="I1723" s="9">
        <v>5247.3769919999995</v>
      </c>
      <c r="J1723">
        <f t="shared" si="83"/>
        <v>5.9560619469026556E-3</v>
      </c>
      <c r="K1723">
        <v>2.1198000000000001</v>
      </c>
      <c r="W1723" s="9">
        <v>5247.3769919999995</v>
      </c>
      <c r="X1723">
        <v>5.9560619469026556E-3</v>
      </c>
    </row>
    <row r="1724" spans="3:24">
      <c r="C1724">
        <v>2016</v>
      </c>
      <c r="D1724">
        <v>502</v>
      </c>
      <c r="E1724" s="321">
        <v>1</v>
      </c>
      <c r="F1724" s="127">
        <v>13</v>
      </c>
      <c r="G1724" s="127">
        <v>113</v>
      </c>
      <c r="H1724" s="322">
        <v>0.75401499999999999</v>
      </c>
      <c r="I1724" s="9">
        <v>5384.2773599999982</v>
      </c>
      <c r="J1724">
        <f t="shared" si="83"/>
        <v>6.6726991150442474E-3</v>
      </c>
      <c r="K1724">
        <v>3.0228000000000002</v>
      </c>
      <c r="W1724" s="9">
        <v>5384.2773599999982</v>
      </c>
      <c r="X1724">
        <v>6.6726991150442474E-3</v>
      </c>
    </row>
    <row r="1725" spans="3:24">
      <c r="C1725">
        <v>2016</v>
      </c>
      <c r="D1725">
        <v>502</v>
      </c>
      <c r="E1725" s="321">
        <v>1</v>
      </c>
      <c r="F1725" s="127">
        <v>14</v>
      </c>
      <c r="G1725" s="127">
        <v>113</v>
      </c>
      <c r="H1725" s="322">
        <v>0.63975499999999996</v>
      </c>
      <c r="I1725" s="9">
        <v>4307.4218880000008</v>
      </c>
      <c r="J1725">
        <f t="shared" si="83"/>
        <v>5.6615486725663713E-3</v>
      </c>
      <c r="K1725">
        <v>1.9045000000000001</v>
      </c>
      <c r="W1725" s="9">
        <v>4307.4218880000008</v>
      </c>
      <c r="X1725">
        <v>5.6615486725663713E-3</v>
      </c>
    </row>
    <row r="1726" spans="3:24">
      <c r="C1726">
        <v>2016</v>
      </c>
      <c r="D1726">
        <v>502</v>
      </c>
      <c r="E1726" s="321">
        <v>2</v>
      </c>
      <c r="F1726" s="127">
        <v>1</v>
      </c>
      <c r="G1726" s="127">
        <v>113</v>
      </c>
      <c r="H1726" s="322">
        <v>0.33619500000000002</v>
      </c>
      <c r="I1726" s="9">
        <v>1589.173344</v>
      </c>
      <c r="J1726">
        <f t="shared" si="83"/>
        <v>2.9751769911504425E-3</v>
      </c>
      <c r="K1726">
        <v>1.6013999999999999</v>
      </c>
      <c r="W1726" s="9">
        <v>1589.173344</v>
      </c>
      <c r="X1726">
        <v>2.9751769911504425E-3</v>
      </c>
    </row>
    <row r="1727" spans="3:24">
      <c r="C1727">
        <v>2016</v>
      </c>
      <c r="D1727">
        <v>502</v>
      </c>
      <c r="E1727" s="321">
        <v>2</v>
      </c>
      <c r="F1727" s="127">
        <v>2</v>
      </c>
      <c r="G1727" s="127">
        <v>113</v>
      </c>
      <c r="H1727" s="322">
        <v>0.44354499999999997</v>
      </c>
      <c r="I1727" s="9">
        <v>1563.7691520000001</v>
      </c>
      <c r="J1727">
        <f t="shared" si="83"/>
        <v>3.9251769911504419E-3</v>
      </c>
      <c r="K1727">
        <v>1.5684</v>
      </c>
      <c r="W1727" s="9">
        <v>1563.7691520000001</v>
      </c>
      <c r="X1727">
        <v>3.9251769911504419E-3</v>
      </c>
    </row>
    <row r="1728" spans="3:24">
      <c r="C1728">
        <v>2016</v>
      </c>
      <c r="D1728">
        <v>502</v>
      </c>
      <c r="E1728" s="321">
        <v>2</v>
      </c>
      <c r="F1728" s="127">
        <v>3</v>
      </c>
      <c r="G1728" s="127">
        <v>113</v>
      </c>
      <c r="H1728" s="322">
        <v>0.39480999999999999</v>
      </c>
      <c r="I1728" s="9">
        <v>2745.0640800000001</v>
      </c>
      <c r="J1728">
        <f t="shared" si="83"/>
        <v>3.4938938053097343E-3</v>
      </c>
      <c r="K1728">
        <v>1.7565</v>
      </c>
      <c r="W1728" s="9">
        <v>2745.0640800000001</v>
      </c>
      <c r="X1728">
        <v>3.4938938053097343E-3</v>
      </c>
    </row>
    <row r="1729" spans="3:24">
      <c r="C1729">
        <v>2016</v>
      </c>
      <c r="D1729">
        <v>502</v>
      </c>
      <c r="E1729" s="321">
        <v>2</v>
      </c>
      <c r="F1729" s="127">
        <v>4</v>
      </c>
      <c r="G1729" s="127">
        <v>113</v>
      </c>
      <c r="H1729" s="322">
        <v>0.51920499999999992</v>
      </c>
      <c r="I1729" s="9">
        <v>2431.7457119999999</v>
      </c>
      <c r="J1729">
        <f t="shared" si="83"/>
        <v>4.5947345132743359E-3</v>
      </c>
      <c r="K1729">
        <v>1.8466</v>
      </c>
      <c r="W1729" s="9">
        <v>2431.7457119999999</v>
      </c>
      <c r="X1729">
        <v>4.5947345132743359E-3</v>
      </c>
    </row>
    <row r="1730" spans="3:24">
      <c r="C1730">
        <v>2016</v>
      </c>
      <c r="D1730">
        <v>502</v>
      </c>
      <c r="E1730" s="321">
        <v>2</v>
      </c>
      <c r="F1730" s="127">
        <v>5</v>
      </c>
      <c r="G1730" s="127">
        <v>113</v>
      </c>
      <c r="H1730" s="322">
        <v>0.64264999999999994</v>
      </c>
      <c r="I1730" s="9">
        <v>3240.4458240000013</v>
      </c>
      <c r="J1730">
        <f t="shared" si="83"/>
        <v>5.6871681415929199E-3</v>
      </c>
      <c r="K1730">
        <v>1.8931</v>
      </c>
      <c r="W1730" s="9">
        <v>3240.4458240000013</v>
      </c>
      <c r="X1730">
        <v>5.6871681415929199E-3</v>
      </c>
    </row>
    <row r="1731" spans="3:24">
      <c r="C1731">
        <v>2016</v>
      </c>
      <c r="D1731">
        <v>502</v>
      </c>
      <c r="E1731" s="321">
        <v>2</v>
      </c>
      <c r="F1731" s="127">
        <v>6</v>
      </c>
      <c r="G1731" s="127">
        <v>113</v>
      </c>
      <c r="H1731" s="322">
        <v>0.72514499999999993</v>
      </c>
      <c r="I1731" s="9">
        <v>5521.1777279999988</v>
      </c>
      <c r="J1731">
        <f t="shared" si="83"/>
        <v>6.4172123893805307E-3</v>
      </c>
      <c r="K1731">
        <v>2.3666999999999998</v>
      </c>
      <c r="W1731" s="9">
        <v>5521.1777279999988</v>
      </c>
      <c r="X1731">
        <v>6.4172123893805307E-3</v>
      </c>
    </row>
    <row r="1732" spans="3:24">
      <c r="C1732">
        <v>2016</v>
      </c>
      <c r="D1732">
        <v>502</v>
      </c>
      <c r="E1732" s="321">
        <v>2</v>
      </c>
      <c r="F1732" s="127">
        <v>7</v>
      </c>
      <c r="G1732" s="127">
        <v>113</v>
      </c>
      <c r="H1732" s="322">
        <v>0.79817500000000008</v>
      </c>
      <c r="I1732" s="9">
        <v>5483.0714400000006</v>
      </c>
      <c r="J1732">
        <f t="shared" si="83"/>
        <v>7.0634955752212399E-3</v>
      </c>
      <c r="K1732">
        <v>2.5872000000000002</v>
      </c>
      <c r="W1732" s="9">
        <v>5483.0714400000006</v>
      </c>
      <c r="X1732">
        <v>7.0634955752212399E-3</v>
      </c>
    </row>
    <row r="1733" spans="3:24">
      <c r="C1733">
        <v>2016</v>
      </c>
      <c r="D1733">
        <v>502</v>
      </c>
      <c r="E1733" s="321">
        <v>2</v>
      </c>
      <c r="F1733" s="127">
        <v>8</v>
      </c>
      <c r="G1733" s="127">
        <v>113</v>
      </c>
      <c r="H1733" s="322">
        <v>0.53949500000000006</v>
      </c>
      <c r="I1733" s="9">
        <v>3322.3037759999997</v>
      </c>
      <c r="J1733">
        <f t="shared" si="83"/>
        <v>4.7742920353982306E-3</v>
      </c>
      <c r="K1733">
        <v>1.9334</v>
      </c>
      <c r="W1733" s="9">
        <v>3322.3037759999997</v>
      </c>
      <c r="X1733">
        <v>4.7742920353982306E-3</v>
      </c>
    </row>
    <row r="1734" spans="3:24">
      <c r="C1734">
        <v>2016</v>
      </c>
      <c r="D1734">
        <v>502</v>
      </c>
      <c r="E1734" s="321">
        <v>2</v>
      </c>
      <c r="F1734" s="127">
        <v>9</v>
      </c>
      <c r="G1734" s="127">
        <v>113</v>
      </c>
      <c r="H1734" s="322">
        <v>0.71833499999999995</v>
      </c>
      <c r="I1734" s="9">
        <v>5233.2635519999994</v>
      </c>
      <c r="J1734">
        <f t="shared" si="83"/>
        <v>6.3569469026548671E-3</v>
      </c>
      <c r="K1734">
        <v>1.8033999999999999</v>
      </c>
      <c r="W1734" s="9">
        <v>5233.2635519999994</v>
      </c>
      <c r="X1734">
        <v>6.3569469026548671E-3</v>
      </c>
    </row>
    <row r="1735" spans="3:24">
      <c r="C1735">
        <v>2016</v>
      </c>
      <c r="D1735">
        <v>502</v>
      </c>
      <c r="E1735" s="321">
        <v>2</v>
      </c>
      <c r="F1735" s="127">
        <v>10</v>
      </c>
      <c r="G1735" s="127">
        <v>113</v>
      </c>
      <c r="H1735" s="322">
        <v>0.69880500000000001</v>
      </c>
      <c r="I1735" s="9">
        <v>5202.2139839999982</v>
      </c>
      <c r="J1735">
        <f t="shared" si="83"/>
        <v>6.1841150442477873E-3</v>
      </c>
      <c r="K1735">
        <v>1.833</v>
      </c>
      <c r="W1735" s="9">
        <v>5202.2139839999982</v>
      </c>
      <c r="X1735">
        <v>6.1841150442477873E-3</v>
      </c>
    </row>
    <row r="1736" spans="3:24">
      <c r="C1736">
        <v>2016</v>
      </c>
      <c r="D1736">
        <v>502</v>
      </c>
      <c r="E1736" s="321">
        <v>2</v>
      </c>
      <c r="F1736" s="127">
        <v>11</v>
      </c>
      <c r="G1736" s="127">
        <v>113</v>
      </c>
      <c r="H1736" s="322">
        <v>0.65911000000000008</v>
      </c>
      <c r="I1736" s="9">
        <v>4966.5195360000007</v>
      </c>
      <c r="J1736">
        <f t="shared" si="83"/>
        <v>5.8328318584070808E-3</v>
      </c>
      <c r="K1736">
        <v>2.42</v>
      </c>
      <c r="W1736" s="9">
        <v>4966.5195360000007</v>
      </c>
      <c r="X1736">
        <v>5.8328318584070808E-3</v>
      </c>
    </row>
    <row r="1737" spans="3:24">
      <c r="C1737">
        <v>2016</v>
      </c>
      <c r="D1737">
        <v>502</v>
      </c>
      <c r="E1737" s="321">
        <v>2</v>
      </c>
      <c r="F1737" s="127">
        <v>12</v>
      </c>
      <c r="G1737" s="127">
        <v>113</v>
      </c>
      <c r="H1737" s="322">
        <v>0.75202499999999994</v>
      </c>
      <c r="I1737" s="9">
        <v>5260.0790880000004</v>
      </c>
      <c r="J1737">
        <f t="shared" si="83"/>
        <v>6.6550884955752206E-3</v>
      </c>
      <c r="K1737">
        <v>2.0891999999999999</v>
      </c>
      <c r="W1737" s="9">
        <v>5260.0790880000004</v>
      </c>
      <c r="X1737">
        <v>6.6550884955752206E-3</v>
      </c>
    </row>
    <row r="1738" spans="3:24">
      <c r="C1738">
        <v>2016</v>
      </c>
      <c r="D1738">
        <v>502</v>
      </c>
      <c r="E1738" s="321">
        <v>2</v>
      </c>
      <c r="F1738" s="127">
        <v>13</v>
      </c>
      <c r="G1738" s="127">
        <v>113</v>
      </c>
      <c r="H1738" s="322">
        <v>0.79188999999999998</v>
      </c>
      <c r="I1738" s="9">
        <v>5629.851216</v>
      </c>
      <c r="J1738">
        <f t="shared" si="83"/>
        <v>7.0078761061946899E-3</v>
      </c>
      <c r="K1738">
        <v>2.6421000000000001</v>
      </c>
      <c r="W1738" s="9">
        <v>5629.851216</v>
      </c>
      <c r="X1738">
        <v>7.0078761061946899E-3</v>
      </c>
    </row>
    <row r="1739" spans="3:24">
      <c r="C1739">
        <v>2016</v>
      </c>
      <c r="D1739">
        <v>502</v>
      </c>
      <c r="E1739" s="321">
        <v>2</v>
      </c>
      <c r="F1739" s="127">
        <v>14</v>
      </c>
      <c r="G1739" s="127">
        <v>113</v>
      </c>
      <c r="H1739" s="322">
        <v>0.68920999999999999</v>
      </c>
      <c r="I1739" s="9">
        <v>5569.1634239999994</v>
      </c>
      <c r="J1739">
        <f t="shared" si="83"/>
        <v>6.0992035398230084E-3</v>
      </c>
      <c r="K1739">
        <v>2.0448</v>
      </c>
      <c r="W1739" s="9">
        <v>5569.1634239999994</v>
      </c>
      <c r="X1739">
        <v>6.0992035398230084E-3</v>
      </c>
    </row>
    <row r="1740" spans="3:24">
      <c r="C1740">
        <v>2016</v>
      </c>
      <c r="D1740">
        <v>502</v>
      </c>
      <c r="E1740" s="321">
        <v>3</v>
      </c>
      <c r="F1740" s="127">
        <v>1</v>
      </c>
      <c r="G1740" s="127">
        <v>113</v>
      </c>
      <c r="H1740" s="322">
        <v>0.37605500000000003</v>
      </c>
      <c r="I1740" s="9">
        <v>2273.6751839999997</v>
      </c>
      <c r="J1740">
        <f t="shared" si="83"/>
        <v>3.3279203539823012E-3</v>
      </c>
      <c r="K1740">
        <v>1.5974999999999999</v>
      </c>
      <c r="W1740" s="9">
        <v>2273.6751839999997</v>
      </c>
      <c r="X1740">
        <v>3.3279203539823012E-3</v>
      </c>
    </row>
    <row r="1741" spans="3:24">
      <c r="C1741">
        <v>2016</v>
      </c>
      <c r="D1741">
        <v>502</v>
      </c>
      <c r="E1741" s="321">
        <v>3</v>
      </c>
      <c r="F1741" s="127">
        <v>2</v>
      </c>
      <c r="G1741" s="127">
        <v>113</v>
      </c>
      <c r="H1741" s="322">
        <v>0.41644999999999999</v>
      </c>
      <c r="I1741" s="9">
        <v>2721.0712320000002</v>
      </c>
      <c r="J1741">
        <f t="shared" si="83"/>
        <v>3.6853982300884955E-3</v>
      </c>
      <c r="K1741">
        <v>1.6651</v>
      </c>
      <c r="W1741" s="9">
        <v>2721.0712320000002</v>
      </c>
      <c r="X1741">
        <v>3.6853982300884955E-3</v>
      </c>
    </row>
    <row r="1742" spans="3:24">
      <c r="C1742">
        <v>2016</v>
      </c>
      <c r="D1742">
        <v>502</v>
      </c>
      <c r="E1742" s="321">
        <v>3</v>
      </c>
      <c r="F1742" s="127">
        <v>3</v>
      </c>
      <c r="G1742" s="127">
        <v>113</v>
      </c>
      <c r="H1742" s="322">
        <v>0.52113000000000009</v>
      </c>
      <c r="I1742" s="9">
        <v>3908.0115360000004</v>
      </c>
      <c r="J1742">
        <f t="shared" si="83"/>
        <v>4.6117699115044257E-3</v>
      </c>
      <c r="K1742">
        <v>1.8037000000000001</v>
      </c>
      <c r="W1742" s="9">
        <v>3908.0115360000004</v>
      </c>
      <c r="X1742">
        <v>4.6117699115044257E-3</v>
      </c>
    </row>
    <row r="1743" spans="3:24">
      <c r="C1743">
        <v>2016</v>
      </c>
      <c r="D1743">
        <v>502</v>
      </c>
      <c r="E1743" s="321">
        <v>3</v>
      </c>
      <c r="F1743" s="127">
        <v>4</v>
      </c>
      <c r="G1743" s="127">
        <v>113</v>
      </c>
      <c r="H1743" s="322">
        <v>0.61411499999999997</v>
      </c>
      <c r="I1743" s="9">
        <v>4409.0386560000006</v>
      </c>
      <c r="J1743">
        <f t="shared" si="83"/>
        <v>5.4346460176991143E-3</v>
      </c>
      <c r="K1743">
        <v>1.7673000000000001</v>
      </c>
      <c r="W1743" s="9">
        <v>4409.0386560000006</v>
      </c>
      <c r="X1743">
        <v>5.4346460176991143E-3</v>
      </c>
    </row>
    <row r="1744" spans="3:24">
      <c r="C1744">
        <v>2016</v>
      </c>
      <c r="D1744">
        <v>502</v>
      </c>
      <c r="E1744" s="321">
        <v>3</v>
      </c>
      <c r="F1744" s="127">
        <v>5</v>
      </c>
      <c r="G1744" s="127">
        <v>113</v>
      </c>
      <c r="H1744" s="322">
        <v>0.69111999999999996</v>
      </c>
      <c r="I1744" s="9">
        <v>4811.2716960000007</v>
      </c>
      <c r="J1744">
        <f t="shared" si="83"/>
        <v>6.1161061946902653E-3</v>
      </c>
      <c r="K1744">
        <v>1.9869000000000001</v>
      </c>
      <c r="W1744" s="9">
        <v>4811.2716960000007</v>
      </c>
      <c r="X1744">
        <v>6.1161061946902653E-3</v>
      </c>
    </row>
    <row r="1745" spans="3:24">
      <c r="C1745">
        <v>2016</v>
      </c>
      <c r="D1745">
        <v>502</v>
      </c>
      <c r="E1745" s="321">
        <v>3</v>
      </c>
      <c r="F1745" s="127">
        <v>6</v>
      </c>
      <c r="G1745" s="127">
        <v>113</v>
      </c>
      <c r="H1745" s="322">
        <v>0.72359499999999999</v>
      </c>
      <c r="I1745" s="9">
        <v>5039.9094239999995</v>
      </c>
      <c r="J1745">
        <f t="shared" si="83"/>
        <v>6.4034955752212391E-3</v>
      </c>
      <c r="K1745">
        <v>2.0348999999999999</v>
      </c>
      <c r="W1745" s="9">
        <v>5039.9094239999995</v>
      </c>
      <c r="X1745">
        <v>6.4034955752212391E-3</v>
      </c>
    </row>
    <row r="1746" spans="3:24">
      <c r="C1746">
        <v>2016</v>
      </c>
      <c r="D1746">
        <v>502</v>
      </c>
      <c r="E1746" s="321">
        <v>3</v>
      </c>
      <c r="F1746" s="127">
        <v>7</v>
      </c>
      <c r="G1746" s="127">
        <v>113</v>
      </c>
      <c r="H1746" s="322">
        <v>0.751745</v>
      </c>
      <c r="I1746" s="9">
        <v>5387.1000480000002</v>
      </c>
      <c r="J1746">
        <f t="shared" si="83"/>
        <v>6.6526106194690262E-3</v>
      </c>
      <c r="K1746">
        <v>2.7035999999999998</v>
      </c>
      <c r="W1746" s="9">
        <v>5387.1000480000002</v>
      </c>
      <c r="X1746">
        <v>6.6526106194690262E-3</v>
      </c>
    </row>
    <row r="1747" spans="3:24">
      <c r="C1747">
        <v>2016</v>
      </c>
      <c r="D1747">
        <v>502</v>
      </c>
      <c r="E1747" s="321">
        <v>3</v>
      </c>
      <c r="F1747" s="127">
        <v>8</v>
      </c>
      <c r="G1747" s="127">
        <v>113</v>
      </c>
      <c r="H1747" s="322">
        <v>0.55095499999999997</v>
      </c>
      <c r="I1747" s="9">
        <v>4486.6625759999988</v>
      </c>
      <c r="J1747">
        <f t="shared" si="83"/>
        <v>4.8757079646017699E-3</v>
      </c>
      <c r="K1747">
        <v>1.9950000000000001</v>
      </c>
      <c r="W1747" s="9">
        <v>4486.6625759999988</v>
      </c>
      <c r="X1747">
        <v>4.8757079646017699E-3</v>
      </c>
    </row>
    <row r="1748" spans="3:24">
      <c r="C1748">
        <v>2016</v>
      </c>
      <c r="D1748">
        <v>502</v>
      </c>
      <c r="E1748" s="321">
        <v>3</v>
      </c>
      <c r="F1748" s="127">
        <v>9</v>
      </c>
      <c r="G1748" s="127">
        <v>113</v>
      </c>
      <c r="H1748" s="322">
        <v>0.68754000000000004</v>
      </c>
      <c r="I1748" s="9">
        <v>4980.6329759999999</v>
      </c>
      <c r="J1748">
        <f t="shared" si="83"/>
        <v>6.0844247787610623E-3</v>
      </c>
      <c r="K1748">
        <v>2.125</v>
      </c>
      <c r="W1748" s="9">
        <v>4980.6329759999999</v>
      </c>
      <c r="X1748">
        <v>6.0844247787610623E-3</v>
      </c>
    </row>
    <row r="1749" spans="3:24">
      <c r="C1749">
        <v>2016</v>
      </c>
      <c r="D1749">
        <v>502</v>
      </c>
      <c r="E1749" s="321">
        <v>3</v>
      </c>
      <c r="F1749" s="127">
        <v>10</v>
      </c>
      <c r="G1749" s="127">
        <v>113</v>
      </c>
      <c r="H1749" s="322">
        <v>0.73960999999999999</v>
      </c>
      <c r="I1749" s="9">
        <v>4852.2006720000008</v>
      </c>
      <c r="J1749">
        <f t="shared" si="83"/>
        <v>6.5452212389380529E-3</v>
      </c>
      <c r="K1749">
        <v>1.8366</v>
      </c>
      <c r="W1749" s="9">
        <v>4852.2006720000008</v>
      </c>
      <c r="X1749">
        <v>6.5452212389380529E-3</v>
      </c>
    </row>
    <row r="1750" spans="3:24">
      <c r="C1750">
        <v>2016</v>
      </c>
      <c r="D1750">
        <v>502</v>
      </c>
      <c r="E1750" s="321">
        <v>3</v>
      </c>
      <c r="F1750" s="127">
        <v>11</v>
      </c>
      <c r="G1750" s="127">
        <v>113</v>
      </c>
      <c r="H1750" s="322">
        <v>0.74162499999999998</v>
      </c>
      <c r="I1750" s="9">
        <v>5346.1710719999992</v>
      </c>
      <c r="J1750">
        <f t="shared" si="83"/>
        <v>6.5630530973451329E-3</v>
      </c>
      <c r="K1750">
        <v>2.1496</v>
      </c>
      <c r="W1750" s="9">
        <v>5346.1710719999992</v>
      </c>
      <c r="X1750">
        <v>6.5630530973451329E-3</v>
      </c>
    </row>
    <row r="1751" spans="3:24">
      <c r="C1751">
        <v>2016</v>
      </c>
      <c r="D1751">
        <v>502</v>
      </c>
      <c r="E1751" s="321">
        <v>3</v>
      </c>
      <c r="F1751" s="127">
        <v>12</v>
      </c>
      <c r="G1751" s="127">
        <v>113</v>
      </c>
      <c r="H1751" s="322">
        <v>0.65387499999999998</v>
      </c>
      <c r="I1751" s="9">
        <v>5000.3917919999985</v>
      </c>
      <c r="J1751">
        <f t="shared" si="83"/>
        <v>5.7865044247787613E-3</v>
      </c>
      <c r="K1751">
        <v>2.2637999999999998</v>
      </c>
      <c r="W1751" s="9">
        <v>5000.3917919999985</v>
      </c>
      <c r="X1751">
        <v>5.7865044247787613E-3</v>
      </c>
    </row>
    <row r="1752" spans="3:24">
      <c r="C1752">
        <v>2016</v>
      </c>
      <c r="D1752">
        <v>502</v>
      </c>
      <c r="E1752" s="321">
        <v>3</v>
      </c>
      <c r="F1752" s="127">
        <v>13</v>
      </c>
      <c r="G1752" s="127">
        <v>113</v>
      </c>
      <c r="H1752" s="322">
        <v>0.71643999999999997</v>
      </c>
      <c r="I1752" s="9">
        <v>5325.0009120000004</v>
      </c>
      <c r="J1752">
        <f t="shared" si="83"/>
        <v>6.3401769911504424E-3</v>
      </c>
      <c r="K1752">
        <v>2.6996000000000002</v>
      </c>
      <c r="W1752" s="9">
        <v>5325.0009120000004</v>
      </c>
      <c r="X1752">
        <v>6.3401769911504424E-3</v>
      </c>
    </row>
    <row r="1753" spans="3:24">
      <c r="C1753">
        <v>2016</v>
      </c>
      <c r="D1753">
        <v>502</v>
      </c>
      <c r="E1753" s="321">
        <v>3</v>
      </c>
      <c r="F1753" s="127">
        <v>14</v>
      </c>
      <c r="G1753" s="127">
        <v>113</v>
      </c>
      <c r="H1753" s="322">
        <v>0.65910999999999997</v>
      </c>
      <c r="I1753" s="9">
        <v>4898.7750239999987</v>
      </c>
      <c r="J1753">
        <f t="shared" si="83"/>
        <v>5.8328318584070791E-3</v>
      </c>
      <c r="K1753">
        <v>1.9076</v>
      </c>
      <c r="W1753" s="9">
        <v>4898.7750239999987</v>
      </c>
      <c r="X1753">
        <v>5.8328318584070791E-3</v>
      </c>
    </row>
    <row r="1754" spans="3:24">
      <c r="C1754">
        <v>2016</v>
      </c>
      <c r="D1754">
        <v>502</v>
      </c>
      <c r="E1754" s="321">
        <v>4</v>
      </c>
      <c r="F1754" s="127">
        <v>1</v>
      </c>
      <c r="G1754" s="127">
        <v>113</v>
      </c>
      <c r="H1754" s="322">
        <v>0.34060499999999999</v>
      </c>
      <c r="I1754" s="9">
        <v>2248.2709919999993</v>
      </c>
      <c r="J1754">
        <f t="shared" si="83"/>
        <v>3.0142035398230088E-3</v>
      </c>
      <c r="K1754">
        <v>1.7496</v>
      </c>
      <c r="W1754" s="9">
        <v>2248.2709919999993</v>
      </c>
      <c r="X1754">
        <v>3.0142035398230088E-3</v>
      </c>
    </row>
    <row r="1755" spans="3:24">
      <c r="C1755">
        <v>2016</v>
      </c>
      <c r="D1755">
        <v>502</v>
      </c>
      <c r="E1755" s="321">
        <v>4</v>
      </c>
      <c r="F1755" s="127">
        <v>2</v>
      </c>
      <c r="G1755" s="127">
        <v>113</v>
      </c>
      <c r="H1755" s="322">
        <v>0.376915</v>
      </c>
      <c r="I1755" s="9">
        <v>2695.6670400000007</v>
      </c>
      <c r="J1755">
        <f t="shared" si="83"/>
        <v>3.3355309734513275E-3</v>
      </c>
      <c r="K1755">
        <v>1.7759</v>
      </c>
      <c r="W1755" s="9">
        <v>2695.6670400000007</v>
      </c>
      <c r="X1755">
        <v>3.3355309734513275E-3</v>
      </c>
    </row>
    <row r="1756" spans="3:24">
      <c r="C1756">
        <v>2016</v>
      </c>
      <c r="D1756">
        <v>502</v>
      </c>
      <c r="E1756" s="321">
        <v>4</v>
      </c>
      <c r="F1756" s="127">
        <v>3</v>
      </c>
      <c r="G1756" s="127">
        <v>113</v>
      </c>
      <c r="H1756" s="322">
        <v>0.40620999999999996</v>
      </c>
      <c r="I1756" s="9">
        <v>2852.3262240000008</v>
      </c>
      <c r="J1756">
        <f t="shared" si="83"/>
        <v>3.5947787610619464E-3</v>
      </c>
      <c r="K1756">
        <v>1.7597</v>
      </c>
      <c r="W1756" s="9">
        <v>2852.3262240000008</v>
      </c>
      <c r="X1756">
        <v>3.5947787610619464E-3</v>
      </c>
    </row>
    <row r="1757" spans="3:24">
      <c r="C1757">
        <v>2016</v>
      </c>
      <c r="D1757">
        <v>502</v>
      </c>
      <c r="E1757" s="321">
        <v>4</v>
      </c>
      <c r="F1757" s="127">
        <v>4</v>
      </c>
      <c r="G1757" s="127">
        <v>113</v>
      </c>
      <c r="H1757" s="322">
        <v>0.54479999999999995</v>
      </c>
      <c r="I1757" s="9">
        <v>3549.5301599999998</v>
      </c>
      <c r="J1757">
        <f t="shared" si="83"/>
        <v>4.8212389380530973E-3</v>
      </c>
      <c r="K1757">
        <v>2.1602999999999999</v>
      </c>
      <c r="W1757" s="9">
        <v>3549.5301599999998</v>
      </c>
      <c r="X1757">
        <v>4.8212389380530973E-3</v>
      </c>
    </row>
    <row r="1758" spans="3:24">
      <c r="C1758">
        <v>2016</v>
      </c>
      <c r="D1758">
        <v>502</v>
      </c>
      <c r="E1758" s="321">
        <v>4</v>
      </c>
      <c r="F1758" s="127">
        <v>5</v>
      </c>
      <c r="G1758" s="127">
        <v>113</v>
      </c>
      <c r="H1758" s="322">
        <v>0.63545499999999999</v>
      </c>
      <c r="I1758" s="9">
        <v>4948.1720640000003</v>
      </c>
      <c r="J1758">
        <f t="shared" si="83"/>
        <v>5.6234955752212388E-3</v>
      </c>
      <c r="K1758">
        <v>2.2913000000000001</v>
      </c>
      <c r="W1758" s="9">
        <v>4948.1720640000003</v>
      </c>
      <c r="X1758">
        <v>5.6234955752212388E-3</v>
      </c>
    </row>
    <row r="1759" spans="3:24">
      <c r="C1759">
        <v>2016</v>
      </c>
      <c r="D1759">
        <v>502</v>
      </c>
      <c r="E1759" s="321">
        <v>4</v>
      </c>
      <c r="F1759" s="127">
        <v>6</v>
      </c>
      <c r="G1759" s="127">
        <v>113</v>
      </c>
      <c r="H1759" s="322">
        <v>0.73500999999999994</v>
      </c>
      <c r="I1759" s="9">
        <v>5272.7811839999986</v>
      </c>
      <c r="J1759">
        <f t="shared" si="83"/>
        <v>6.5045132743362828E-3</v>
      </c>
      <c r="K1759">
        <v>2.4245999999999999</v>
      </c>
      <c r="W1759" s="9">
        <v>5272.7811839999986</v>
      </c>
      <c r="X1759">
        <v>6.5045132743362828E-3</v>
      </c>
    </row>
    <row r="1760" spans="3:24">
      <c r="C1760">
        <v>2016</v>
      </c>
      <c r="D1760">
        <v>502</v>
      </c>
      <c r="E1760" s="321">
        <v>4</v>
      </c>
      <c r="F1760" s="127">
        <v>7</v>
      </c>
      <c r="G1760" s="127">
        <v>113</v>
      </c>
      <c r="H1760" s="322">
        <v>0.78431499999999998</v>
      </c>
      <c r="I1760" s="9">
        <v>5267.135808</v>
      </c>
      <c r="J1760">
        <f t="shared" si="83"/>
        <v>6.9408407079646012E-3</v>
      </c>
      <c r="K1760">
        <v>2.8957000000000002</v>
      </c>
      <c r="W1760" s="9">
        <v>5267.135808</v>
      </c>
      <c r="X1760">
        <v>6.9408407079646012E-3</v>
      </c>
    </row>
    <row r="1761" spans="3:24">
      <c r="C1761">
        <v>2016</v>
      </c>
      <c r="D1761">
        <v>502</v>
      </c>
      <c r="E1761" s="321">
        <v>4</v>
      </c>
      <c r="F1761" s="127">
        <v>8</v>
      </c>
      <c r="G1761" s="127">
        <v>113</v>
      </c>
      <c r="H1761" s="322">
        <v>0.57789500000000005</v>
      </c>
      <c r="I1761" s="9">
        <v>4126.7698559999999</v>
      </c>
      <c r="J1761">
        <f t="shared" si="83"/>
        <v>5.1141150442477884E-3</v>
      </c>
      <c r="K1761">
        <v>1.8519000000000001</v>
      </c>
      <c r="W1761" s="9">
        <v>4126.7698559999999</v>
      </c>
      <c r="X1761">
        <v>5.1141150442477884E-3</v>
      </c>
    </row>
    <row r="1762" spans="3:24">
      <c r="C1762">
        <v>2016</v>
      </c>
      <c r="D1762">
        <v>502</v>
      </c>
      <c r="E1762" s="321">
        <v>4</v>
      </c>
      <c r="F1762" s="127">
        <v>9</v>
      </c>
      <c r="G1762" s="127">
        <v>113</v>
      </c>
      <c r="H1762" s="322">
        <v>0.64415500000000003</v>
      </c>
      <c r="I1762" s="9">
        <v>4698.364176</v>
      </c>
      <c r="J1762">
        <f t="shared" si="83"/>
        <v>5.7004867256637169E-3</v>
      </c>
      <c r="K1762">
        <v>2.17</v>
      </c>
      <c r="W1762" s="9">
        <v>4698.364176</v>
      </c>
      <c r="X1762">
        <v>5.7004867256637169E-3</v>
      </c>
    </row>
    <row r="1763" spans="3:24">
      <c r="C1763">
        <v>2016</v>
      </c>
      <c r="D1763">
        <v>502</v>
      </c>
      <c r="E1763" s="321">
        <v>4</v>
      </c>
      <c r="F1763" s="127">
        <v>10</v>
      </c>
      <c r="G1763" s="127">
        <v>113</v>
      </c>
      <c r="H1763" s="322">
        <v>0.69339499999999998</v>
      </c>
      <c r="I1763" s="9">
        <v>5175.3984480000008</v>
      </c>
      <c r="J1763">
        <f t="shared" si="83"/>
        <v>6.1362389380530975E-3</v>
      </c>
      <c r="K1763">
        <v>2.6097999999999999</v>
      </c>
      <c r="W1763" s="9">
        <v>5175.3984480000008</v>
      </c>
      <c r="X1763">
        <v>6.1362389380530975E-3</v>
      </c>
    </row>
    <row r="1764" spans="3:24">
      <c r="C1764">
        <v>2016</v>
      </c>
      <c r="D1764">
        <v>502</v>
      </c>
      <c r="E1764" s="321">
        <v>4</v>
      </c>
      <c r="F1764" s="127">
        <v>11</v>
      </c>
      <c r="G1764" s="127">
        <v>113</v>
      </c>
      <c r="H1764" s="322">
        <v>0.66422000000000003</v>
      </c>
      <c r="I1764" s="9">
        <v>4222.7412480000003</v>
      </c>
      <c r="J1764">
        <f t="shared" si="83"/>
        <v>5.8780530973451331E-3</v>
      </c>
      <c r="K1764">
        <v>2.3123999999999998</v>
      </c>
      <c r="W1764" s="9">
        <v>4222.7412480000003</v>
      </c>
      <c r="X1764">
        <v>5.8780530973451331E-3</v>
      </c>
    </row>
    <row r="1765" spans="3:24">
      <c r="C1765">
        <v>2016</v>
      </c>
      <c r="D1765">
        <v>502</v>
      </c>
      <c r="E1765" s="321">
        <v>4</v>
      </c>
      <c r="F1765" s="127">
        <v>12</v>
      </c>
      <c r="G1765" s="127">
        <v>113</v>
      </c>
      <c r="H1765" s="322">
        <v>0.70045500000000005</v>
      </c>
      <c r="I1765" s="9">
        <v>5381.4546720000008</v>
      </c>
      <c r="J1765">
        <f t="shared" si="83"/>
        <v>6.1987168141592929E-3</v>
      </c>
      <c r="K1765">
        <v>2.1261999999999999</v>
      </c>
      <c r="W1765" s="9">
        <v>5381.4546720000008</v>
      </c>
      <c r="X1765">
        <v>6.1987168141592929E-3</v>
      </c>
    </row>
    <row r="1766" spans="3:24">
      <c r="C1766">
        <v>2016</v>
      </c>
      <c r="D1766">
        <v>502</v>
      </c>
      <c r="E1766" s="321">
        <v>4</v>
      </c>
      <c r="F1766" s="127">
        <v>13</v>
      </c>
      <c r="G1766" s="127">
        <v>113</v>
      </c>
      <c r="H1766" s="322">
        <v>0.78771499999999994</v>
      </c>
      <c r="I1766" s="9">
        <v>5377.2206400000005</v>
      </c>
      <c r="J1766">
        <f t="shared" si="83"/>
        <v>6.9709292035398229E-3</v>
      </c>
      <c r="K1766">
        <v>2.9388000000000001</v>
      </c>
      <c r="W1766" s="9">
        <v>5377.2206400000005</v>
      </c>
      <c r="X1766">
        <v>6.9709292035398229E-3</v>
      </c>
    </row>
    <row r="1767" spans="3:24">
      <c r="C1767">
        <v>2016</v>
      </c>
      <c r="D1767">
        <v>502</v>
      </c>
      <c r="E1767" s="321">
        <v>4</v>
      </c>
      <c r="F1767" s="127">
        <v>14</v>
      </c>
      <c r="G1767" s="127">
        <v>113</v>
      </c>
      <c r="H1767" s="322">
        <v>0.68097333333333321</v>
      </c>
      <c r="I1767" s="9">
        <v>5007.4485119999999</v>
      </c>
      <c r="J1767">
        <f t="shared" si="83"/>
        <v>6.0263126843657809E-3</v>
      </c>
      <c r="K1767">
        <v>1.8505</v>
      </c>
      <c r="W1767" s="9">
        <v>5007.4485119999999</v>
      </c>
      <c r="X1767">
        <v>6.0263126843657809E-3</v>
      </c>
    </row>
    <row r="1768" spans="3:24">
      <c r="C1768">
        <v>2016</v>
      </c>
      <c r="D1768">
        <v>502</v>
      </c>
      <c r="E1768" s="321">
        <v>1</v>
      </c>
      <c r="F1768" s="127">
        <v>1</v>
      </c>
      <c r="G1768" s="127">
        <v>120</v>
      </c>
      <c r="H1768" s="322">
        <v>0.52462000000000009</v>
      </c>
      <c r="I1768" s="9">
        <v>2142.4201919999996</v>
      </c>
      <c r="J1768">
        <f t="shared" si="83"/>
        <v>4.3718333333333343E-3</v>
      </c>
      <c r="K1768">
        <v>1.9212</v>
      </c>
      <c r="W1768" s="9">
        <v>2142.4201919999996</v>
      </c>
      <c r="X1768">
        <v>4.3718333333333343E-3</v>
      </c>
    </row>
    <row r="1769" spans="3:24">
      <c r="C1769">
        <v>2016</v>
      </c>
      <c r="D1769">
        <v>502</v>
      </c>
      <c r="E1769" s="321">
        <v>1</v>
      </c>
      <c r="F1769" s="127">
        <v>2</v>
      </c>
      <c r="G1769" s="127">
        <v>120</v>
      </c>
      <c r="H1769" s="322">
        <v>0.39744499999999999</v>
      </c>
      <c r="I1769" s="9">
        <v>772.00516800000003</v>
      </c>
      <c r="J1769">
        <f t="shared" si="83"/>
        <v>3.3120416666666667E-3</v>
      </c>
      <c r="K1769">
        <v>1.9342999999999999</v>
      </c>
      <c r="W1769" s="9">
        <v>772.00516800000003</v>
      </c>
      <c r="X1769">
        <v>3.3120416666666667E-3</v>
      </c>
    </row>
    <row r="1770" spans="3:24">
      <c r="C1770">
        <v>2016</v>
      </c>
      <c r="D1770">
        <v>502</v>
      </c>
      <c r="E1770" s="321">
        <v>1</v>
      </c>
      <c r="F1770" s="127">
        <v>3</v>
      </c>
      <c r="G1770" s="127">
        <v>120</v>
      </c>
      <c r="H1770" s="322">
        <v>0.35392999999999997</v>
      </c>
      <c r="I1770" s="9">
        <v>3285.6088319999994</v>
      </c>
      <c r="J1770">
        <f t="shared" si="83"/>
        <v>2.9494166666666666E-3</v>
      </c>
      <c r="K1770">
        <v>2.0093999999999999</v>
      </c>
      <c r="W1770" s="9">
        <v>3285.6088319999994</v>
      </c>
      <c r="X1770">
        <v>2.9494166666666666E-3</v>
      </c>
    </row>
    <row r="1771" spans="3:24">
      <c r="C1771">
        <v>2016</v>
      </c>
      <c r="D1771">
        <v>502</v>
      </c>
      <c r="E1771" s="321">
        <v>1</v>
      </c>
      <c r="F1771" s="127">
        <v>4</v>
      </c>
      <c r="G1771" s="127">
        <v>120</v>
      </c>
      <c r="H1771" s="322">
        <v>0.36668666666666666</v>
      </c>
      <c r="I1771" s="9">
        <v>2850.9148799999994</v>
      </c>
      <c r="J1771">
        <f t="shared" si="83"/>
        <v>3.0557222222222223E-3</v>
      </c>
      <c r="K1771">
        <v>1.8260000000000001</v>
      </c>
      <c r="W1771" s="9">
        <v>2850.9148799999994</v>
      </c>
      <c r="X1771">
        <v>3.0557222222222223E-3</v>
      </c>
    </row>
    <row r="1772" spans="3:24">
      <c r="C1772">
        <v>2016</v>
      </c>
      <c r="D1772">
        <v>502</v>
      </c>
      <c r="E1772" s="321">
        <v>1</v>
      </c>
      <c r="F1772" s="127">
        <v>5</v>
      </c>
      <c r="G1772" s="127">
        <v>120</v>
      </c>
      <c r="H1772" s="322">
        <v>0.63278499999999993</v>
      </c>
      <c r="I1772" s="9">
        <v>4684.250736</v>
      </c>
      <c r="J1772">
        <f t="shared" si="83"/>
        <v>5.2732083333333329E-3</v>
      </c>
      <c r="K1772">
        <v>2.0234000000000001</v>
      </c>
      <c r="W1772" s="9">
        <v>4684.250736</v>
      </c>
      <c r="X1772">
        <v>5.2732083333333329E-3</v>
      </c>
    </row>
    <row r="1773" spans="3:24">
      <c r="C1773">
        <v>2016</v>
      </c>
      <c r="D1773">
        <v>502</v>
      </c>
      <c r="E1773" s="321">
        <v>1</v>
      </c>
      <c r="F1773" s="127">
        <v>6</v>
      </c>
      <c r="G1773" s="127">
        <v>120</v>
      </c>
      <c r="H1773" s="322">
        <v>0.59006000000000003</v>
      </c>
      <c r="I1773" s="9">
        <v>4641.9104160000006</v>
      </c>
      <c r="J1773">
        <f t="shared" si="83"/>
        <v>4.9171666666666669E-3</v>
      </c>
      <c r="K1773" t="s">
        <v>17</v>
      </c>
      <c r="W1773" s="9">
        <v>4641.9104160000006</v>
      </c>
      <c r="X1773">
        <v>4.9171666666666669E-3</v>
      </c>
    </row>
    <row r="1774" spans="3:24">
      <c r="C1774">
        <v>2016</v>
      </c>
      <c r="D1774">
        <v>502</v>
      </c>
      <c r="E1774" s="321">
        <v>1</v>
      </c>
      <c r="F1774" s="127">
        <v>7</v>
      </c>
      <c r="G1774" s="127">
        <v>120</v>
      </c>
      <c r="H1774" s="322">
        <v>0.65476000000000001</v>
      </c>
      <c r="I1774" s="9">
        <v>5315.1215040000006</v>
      </c>
      <c r="J1774">
        <f t="shared" si="83"/>
        <v>5.456333333333333E-3</v>
      </c>
      <c r="K1774">
        <v>2.3559999999999999</v>
      </c>
      <c r="W1774" s="9">
        <v>5315.1215040000006</v>
      </c>
      <c r="X1774">
        <v>5.456333333333333E-3</v>
      </c>
    </row>
    <row r="1775" spans="3:24">
      <c r="C1775">
        <v>2016</v>
      </c>
      <c r="D1775">
        <v>502</v>
      </c>
      <c r="E1775" s="321">
        <v>1</v>
      </c>
      <c r="F1775" s="127">
        <v>8</v>
      </c>
      <c r="G1775" s="127">
        <v>120</v>
      </c>
      <c r="H1775" s="322">
        <v>0.30351</v>
      </c>
      <c r="I1775" s="9">
        <v>2646.2700000000004</v>
      </c>
      <c r="J1775">
        <f t="shared" si="83"/>
        <v>2.5292499999999998E-3</v>
      </c>
      <c r="K1775" t="s">
        <v>17</v>
      </c>
      <c r="W1775" s="9">
        <v>2646.2700000000004</v>
      </c>
      <c r="X1775">
        <v>2.5292499999999998E-3</v>
      </c>
    </row>
    <row r="1776" spans="3:24">
      <c r="C1776">
        <v>2016</v>
      </c>
      <c r="D1776">
        <v>502</v>
      </c>
      <c r="E1776" s="321">
        <v>1</v>
      </c>
      <c r="F1776" s="127">
        <v>9</v>
      </c>
      <c r="G1776" s="127">
        <v>120</v>
      </c>
      <c r="H1776" s="322">
        <v>0.63795000000000002</v>
      </c>
      <c r="I1776" s="9">
        <v>4358.2302719999998</v>
      </c>
      <c r="J1776">
        <f t="shared" ref="J1776:J1839" si="84">H1776/G1776</f>
        <v>5.3162499999999998E-3</v>
      </c>
      <c r="K1776" t="s">
        <v>17</v>
      </c>
      <c r="W1776" s="9">
        <v>4358.2302719999998</v>
      </c>
      <c r="X1776">
        <v>5.3162499999999998E-3</v>
      </c>
    </row>
    <row r="1777" spans="3:24">
      <c r="C1777">
        <v>2016</v>
      </c>
      <c r="D1777">
        <v>502</v>
      </c>
      <c r="E1777" s="321">
        <v>1</v>
      </c>
      <c r="F1777" s="127">
        <v>10</v>
      </c>
      <c r="G1777" s="127">
        <v>120</v>
      </c>
      <c r="H1777" s="322">
        <v>0.63768000000000002</v>
      </c>
      <c r="I1777" s="9">
        <v>4259.4361920000001</v>
      </c>
      <c r="J1777">
        <f t="shared" si="84"/>
        <v>5.3140000000000001E-3</v>
      </c>
      <c r="K1777" t="s">
        <v>17</v>
      </c>
      <c r="W1777" s="9">
        <v>4259.4361920000001</v>
      </c>
      <c r="X1777">
        <v>5.3140000000000001E-3</v>
      </c>
    </row>
    <row r="1778" spans="3:24">
      <c r="C1778">
        <v>2016</v>
      </c>
      <c r="D1778">
        <v>502</v>
      </c>
      <c r="E1778" s="321">
        <v>1</v>
      </c>
      <c r="F1778" s="127">
        <v>11</v>
      </c>
      <c r="G1778" s="127">
        <v>120</v>
      </c>
      <c r="H1778" s="322">
        <v>0.69136500000000001</v>
      </c>
      <c r="I1778" s="9">
        <v>5277.0152160000007</v>
      </c>
      <c r="J1778">
        <f t="shared" si="84"/>
        <v>5.761375E-3</v>
      </c>
      <c r="K1778" t="s">
        <v>17</v>
      </c>
      <c r="W1778" s="9">
        <v>5277.0152160000007</v>
      </c>
      <c r="X1778">
        <v>5.761375E-3</v>
      </c>
    </row>
    <row r="1779" spans="3:24">
      <c r="C1779">
        <v>2016</v>
      </c>
      <c r="D1779">
        <v>502</v>
      </c>
      <c r="E1779" s="321">
        <v>1</v>
      </c>
      <c r="F1779" s="127">
        <v>12</v>
      </c>
      <c r="G1779" s="127">
        <v>120</v>
      </c>
      <c r="H1779" s="322">
        <v>0.66398000000000001</v>
      </c>
      <c r="I1779" s="9">
        <v>5247.3769919999995</v>
      </c>
      <c r="J1779">
        <f t="shared" si="84"/>
        <v>5.5331666666666671E-3</v>
      </c>
      <c r="K1779" t="s">
        <v>17</v>
      </c>
      <c r="W1779" s="9">
        <v>5247.3769919999995</v>
      </c>
      <c r="X1779">
        <v>5.5331666666666671E-3</v>
      </c>
    </row>
    <row r="1780" spans="3:24">
      <c r="C1780">
        <v>2016</v>
      </c>
      <c r="D1780">
        <v>502</v>
      </c>
      <c r="E1780" s="321">
        <v>1</v>
      </c>
      <c r="F1780" s="127">
        <v>13</v>
      </c>
      <c r="G1780" s="127">
        <v>120</v>
      </c>
      <c r="H1780" s="322">
        <v>0.55154500000000006</v>
      </c>
      <c r="I1780" s="9">
        <v>5384.2773599999982</v>
      </c>
      <c r="J1780">
        <f t="shared" si="84"/>
        <v>4.5962083333333341E-3</v>
      </c>
      <c r="K1780" t="s">
        <v>17</v>
      </c>
      <c r="W1780" s="9">
        <v>5384.2773599999982</v>
      </c>
      <c r="X1780">
        <v>4.5962083333333341E-3</v>
      </c>
    </row>
    <row r="1781" spans="3:24">
      <c r="C1781">
        <v>2016</v>
      </c>
      <c r="D1781">
        <v>502</v>
      </c>
      <c r="E1781" s="321">
        <v>1</v>
      </c>
      <c r="F1781" s="127">
        <v>14</v>
      </c>
      <c r="G1781" s="127">
        <v>120</v>
      </c>
      <c r="H1781" s="322">
        <v>0.67669999999999997</v>
      </c>
      <c r="I1781" s="9">
        <v>4307.4218880000008</v>
      </c>
      <c r="J1781">
        <f t="shared" si="84"/>
        <v>5.6391666666666665E-3</v>
      </c>
      <c r="K1781" t="s">
        <v>17</v>
      </c>
      <c r="W1781" s="9">
        <v>4307.4218880000008</v>
      </c>
      <c r="X1781">
        <v>5.6391666666666665E-3</v>
      </c>
    </row>
    <row r="1782" spans="3:24">
      <c r="C1782">
        <v>2016</v>
      </c>
      <c r="D1782">
        <v>502</v>
      </c>
      <c r="E1782" s="321">
        <v>2</v>
      </c>
      <c r="F1782" s="127">
        <v>1</v>
      </c>
      <c r="G1782" s="127">
        <v>120</v>
      </c>
      <c r="H1782" s="322">
        <v>0.46477999999999997</v>
      </c>
      <c r="I1782" s="9">
        <v>1589.173344</v>
      </c>
      <c r="J1782">
        <f t="shared" si="84"/>
        <v>3.8731666666666663E-3</v>
      </c>
      <c r="K1782">
        <v>1.9168000000000001</v>
      </c>
      <c r="W1782" s="9">
        <v>1589.173344</v>
      </c>
      <c r="X1782">
        <v>3.8731666666666663E-3</v>
      </c>
    </row>
    <row r="1783" spans="3:24">
      <c r="C1783">
        <v>2016</v>
      </c>
      <c r="D1783">
        <v>502</v>
      </c>
      <c r="E1783" s="321">
        <v>2</v>
      </c>
      <c r="F1783" s="127">
        <v>2</v>
      </c>
      <c r="G1783" s="127">
        <v>120</v>
      </c>
      <c r="H1783" s="322">
        <v>0.50051000000000001</v>
      </c>
      <c r="I1783" s="9">
        <v>1563.7691520000001</v>
      </c>
      <c r="J1783">
        <f t="shared" si="84"/>
        <v>4.1709166666666665E-3</v>
      </c>
      <c r="K1783">
        <v>1.8384</v>
      </c>
      <c r="W1783" s="9">
        <v>1563.7691520000001</v>
      </c>
      <c r="X1783">
        <v>4.1709166666666665E-3</v>
      </c>
    </row>
    <row r="1784" spans="3:24">
      <c r="C1784">
        <v>2016</v>
      </c>
      <c r="D1784">
        <v>502</v>
      </c>
      <c r="E1784" s="321">
        <v>2</v>
      </c>
      <c r="F1784" s="127">
        <v>3</v>
      </c>
      <c r="G1784" s="127">
        <v>120</v>
      </c>
      <c r="H1784" s="322">
        <v>0.35614000000000001</v>
      </c>
      <c r="I1784" s="9">
        <v>2745.0640800000001</v>
      </c>
      <c r="J1784">
        <f t="shared" si="84"/>
        <v>2.9678333333333336E-3</v>
      </c>
      <c r="K1784">
        <v>1.8774999999999999</v>
      </c>
      <c r="W1784" s="9">
        <v>2745.0640800000001</v>
      </c>
      <c r="X1784">
        <v>2.9678333333333336E-3</v>
      </c>
    </row>
    <row r="1785" spans="3:24">
      <c r="C1785">
        <v>2016</v>
      </c>
      <c r="D1785">
        <v>502</v>
      </c>
      <c r="E1785" s="321">
        <v>2</v>
      </c>
      <c r="F1785" s="127">
        <v>4</v>
      </c>
      <c r="G1785" s="127">
        <v>120</v>
      </c>
      <c r="H1785" s="322">
        <v>0.47824999999999995</v>
      </c>
      <c r="I1785" s="9">
        <v>2431.7457119999999</v>
      </c>
      <c r="J1785">
        <f t="shared" si="84"/>
        <v>3.9854166666666666E-3</v>
      </c>
      <c r="K1785">
        <v>1.9233</v>
      </c>
      <c r="W1785" s="9">
        <v>2431.7457119999999</v>
      </c>
      <c r="X1785">
        <v>3.9854166666666666E-3</v>
      </c>
    </row>
    <row r="1786" spans="3:24">
      <c r="C1786">
        <v>2016</v>
      </c>
      <c r="D1786">
        <v>502</v>
      </c>
      <c r="E1786" s="321">
        <v>2</v>
      </c>
      <c r="F1786" s="127">
        <v>5</v>
      </c>
      <c r="G1786" s="127">
        <v>120</v>
      </c>
      <c r="H1786" s="322">
        <v>0.65637499999999993</v>
      </c>
      <c r="I1786" s="9">
        <v>3240.4458240000013</v>
      </c>
      <c r="J1786">
        <f t="shared" si="84"/>
        <v>5.4697916666666662E-3</v>
      </c>
      <c r="K1786">
        <v>2.5339999999999998</v>
      </c>
      <c r="W1786" s="9">
        <v>3240.4458240000013</v>
      </c>
      <c r="X1786">
        <v>5.4697916666666662E-3</v>
      </c>
    </row>
    <row r="1787" spans="3:24">
      <c r="C1787">
        <v>2016</v>
      </c>
      <c r="D1787">
        <v>502</v>
      </c>
      <c r="E1787" s="321">
        <v>2</v>
      </c>
      <c r="F1787" s="127">
        <v>6</v>
      </c>
      <c r="G1787" s="127">
        <v>120</v>
      </c>
      <c r="H1787" s="322">
        <v>0.66264499999999993</v>
      </c>
      <c r="I1787" s="9">
        <v>5521.1777279999988</v>
      </c>
      <c r="J1787">
        <f t="shared" si="84"/>
        <v>5.5220416666666664E-3</v>
      </c>
      <c r="K1787">
        <v>2.4943</v>
      </c>
      <c r="W1787" s="9">
        <v>5521.1777279999988</v>
      </c>
      <c r="X1787">
        <v>5.5220416666666664E-3</v>
      </c>
    </row>
    <row r="1788" spans="3:24">
      <c r="C1788">
        <v>2016</v>
      </c>
      <c r="D1788">
        <v>502</v>
      </c>
      <c r="E1788" s="321">
        <v>2</v>
      </c>
      <c r="F1788" s="127">
        <v>7</v>
      </c>
      <c r="G1788" s="127">
        <v>120</v>
      </c>
      <c r="H1788" s="322">
        <v>0.72663499999999992</v>
      </c>
      <c r="I1788" s="9">
        <v>5483.0714400000006</v>
      </c>
      <c r="J1788">
        <f t="shared" si="84"/>
        <v>6.0552916666666663E-3</v>
      </c>
      <c r="K1788">
        <v>2.4049</v>
      </c>
      <c r="W1788" s="9">
        <v>5483.0714400000006</v>
      </c>
      <c r="X1788">
        <v>6.0552916666666663E-3</v>
      </c>
    </row>
    <row r="1789" spans="3:24">
      <c r="C1789">
        <v>2016</v>
      </c>
      <c r="D1789">
        <v>502</v>
      </c>
      <c r="E1789" s="321">
        <v>2</v>
      </c>
      <c r="F1789" s="127">
        <v>8</v>
      </c>
      <c r="G1789" s="127">
        <v>120</v>
      </c>
      <c r="H1789" s="322">
        <v>0.46492500000000003</v>
      </c>
      <c r="I1789" s="9">
        <v>3322.3037759999997</v>
      </c>
      <c r="J1789">
        <f t="shared" si="84"/>
        <v>3.8743750000000002E-3</v>
      </c>
      <c r="K1789" t="s">
        <v>17</v>
      </c>
      <c r="W1789" s="9">
        <v>3322.3037759999997</v>
      </c>
      <c r="X1789">
        <v>3.8743750000000002E-3</v>
      </c>
    </row>
    <row r="1790" spans="3:24">
      <c r="C1790">
        <v>2016</v>
      </c>
      <c r="D1790">
        <v>502</v>
      </c>
      <c r="E1790" s="321">
        <v>2</v>
      </c>
      <c r="F1790" s="127">
        <v>9</v>
      </c>
      <c r="G1790" s="127">
        <v>120</v>
      </c>
      <c r="H1790" s="322">
        <v>0.63979000000000008</v>
      </c>
      <c r="I1790" s="9">
        <v>5233.2635519999994</v>
      </c>
      <c r="J1790">
        <f t="shared" si="84"/>
        <v>5.331583333333334E-3</v>
      </c>
      <c r="K1790" t="s">
        <v>17</v>
      </c>
      <c r="W1790" s="9">
        <v>5233.2635519999994</v>
      </c>
      <c r="X1790">
        <v>5.331583333333334E-3</v>
      </c>
    </row>
    <row r="1791" spans="3:24">
      <c r="C1791">
        <v>2016</v>
      </c>
      <c r="D1791">
        <v>502</v>
      </c>
      <c r="E1791" s="321">
        <v>2</v>
      </c>
      <c r="F1791" s="127">
        <v>10</v>
      </c>
      <c r="G1791" s="127">
        <v>120</v>
      </c>
      <c r="H1791" s="322">
        <v>0.57686999999999999</v>
      </c>
      <c r="I1791" s="9">
        <v>5202.2139839999982</v>
      </c>
      <c r="J1791">
        <f t="shared" si="84"/>
        <v>4.8072499999999999E-3</v>
      </c>
      <c r="K1791" t="s">
        <v>17</v>
      </c>
      <c r="W1791" s="9">
        <v>5202.2139839999982</v>
      </c>
      <c r="X1791">
        <v>4.8072499999999999E-3</v>
      </c>
    </row>
    <row r="1792" spans="3:24">
      <c r="C1792">
        <v>2016</v>
      </c>
      <c r="D1792">
        <v>502</v>
      </c>
      <c r="E1792" s="321">
        <v>2</v>
      </c>
      <c r="F1792" s="127">
        <v>11</v>
      </c>
      <c r="G1792" s="127">
        <v>120</v>
      </c>
      <c r="H1792" s="322">
        <v>0.65704499999999999</v>
      </c>
      <c r="I1792" s="9">
        <v>4966.5195360000007</v>
      </c>
      <c r="J1792">
        <f t="shared" si="84"/>
        <v>5.4753750000000002E-3</v>
      </c>
      <c r="K1792" t="s">
        <v>17</v>
      </c>
      <c r="W1792" s="9">
        <v>4966.5195360000007</v>
      </c>
      <c r="X1792">
        <v>5.4753750000000002E-3</v>
      </c>
    </row>
    <row r="1793" spans="3:24">
      <c r="C1793">
        <v>2016</v>
      </c>
      <c r="D1793">
        <v>502</v>
      </c>
      <c r="E1793" s="321">
        <v>2</v>
      </c>
      <c r="F1793" s="127">
        <v>12</v>
      </c>
      <c r="G1793" s="127">
        <v>120</v>
      </c>
      <c r="H1793" s="322">
        <v>0.67571999999999999</v>
      </c>
      <c r="I1793" s="9">
        <v>5260.0790880000004</v>
      </c>
      <c r="J1793">
        <f t="shared" si="84"/>
        <v>5.6309999999999997E-3</v>
      </c>
      <c r="K1793" t="s">
        <v>17</v>
      </c>
      <c r="W1793" s="9">
        <v>5260.0790880000004</v>
      </c>
      <c r="X1793">
        <v>5.6309999999999997E-3</v>
      </c>
    </row>
    <row r="1794" spans="3:24">
      <c r="C1794">
        <v>2016</v>
      </c>
      <c r="D1794">
        <v>502</v>
      </c>
      <c r="E1794" s="321">
        <v>2</v>
      </c>
      <c r="F1794" s="127">
        <v>13</v>
      </c>
      <c r="G1794" s="127">
        <v>120</v>
      </c>
      <c r="H1794" s="322">
        <v>0.73075000000000001</v>
      </c>
      <c r="I1794" s="9">
        <v>5629.851216</v>
      </c>
      <c r="J1794">
        <f t="shared" si="84"/>
        <v>6.0895833333333331E-3</v>
      </c>
      <c r="K1794" t="s">
        <v>17</v>
      </c>
      <c r="W1794" s="9">
        <v>5629.851216</v>
      </c>
      <c r="X1794">
        <v>6.0895833333333331E-3</v>
      </c>
    </row>
    <row r="1795" spans="3:24">
      <c r="C1795">
        <v>2016</v>
      </c>
      <c r="D1795">
        <v>502</v>
      </c>
      <c r="E1795" s="321">
        <v>2</v>
      </c>
      <c r="F1795" s="127">
        <v>14</v>
      </c>
      <c r="G1795" s="127">
        <v>120</v>
      </c>
      <c r="H1795" s="322">
        <v>0.64356499999999994</v>
      </c>
      <c r="I1795" s="9">
        <v>5569.1634239999994</v>
      </c>
      <c r="J1795">
        <f t="shared" si="84"/>
        <v>5.3630416666666661E-3</v>
      </c>
      <c r="K1795" t="s">
        <v>17</v>
      </c>
      <c r="W1795" s="9">
        <v>5569.1634239999994</v>
      </c>
      <c r="X1795">
        <v>5.3630416666666661E-3</v>
      </c>
    </row>
    <row r="1796" spans="3:24">
      <c r="C1796">
        <v>2016</v>
      </c>
      <c r="D1796">
        <v>502</v>
      </c>
      <c r="E1796" s="321">
        <v>3</v>
      </c>
      <c r="F1796" s="127">
        <v>1</v>
      </c>
      <c r="G1796" s="127">
        <v>120</v>
      </c>
      <c r="H1796" s="322">
        <v>0.45015499999999997</v>
      </c>
      <c r="I1796" s="9">
        <v>2273.6751839999997</v>
      </c>
      <c r="J1796">
        <f t="shared" si="84"/>
        <v>3.7512916666666662E-3</v>
      </c>
      <c r="K1796">
        <v>1.8542000000000001</v>
      </c>
      <c r="W1796" s="9">
        <v>2273.6751839999997</v>
      </c>
      <c r="X1796">
        <v>3.7512916666666662E-3</v>
      </c>
    </row>
    <row r="1797" spans="3:24">
      <c r="C1797">
        <v>2016</v>
      </c>
      <c r="D1797">
        <v>502</v>
      </c>
      <c r="E1797" s="321">
        <v>3</v>
      </c>
      <c r="F1797" s="127">
        <v>2</v>
      </c>
      <c r="G1797" s="127">
        <v>120</v>
      </c>
      <c r="H1797" s="322">
        <v>0.53403</v>
      </c>
      <c r="I1797" s="9">
        <v>2721.0712320000002</v>
      </c>
      <c r="J1797">
        <f t="shared" si="84"/>
        <v>4.4502500000000002E-3</v>
      </c>
      <c r="K1797" t="s">
        <v>337</v>
      </c>
      <c r="W1797" s="9">
        <v>2721.0712320000002</v>
      </c>
      <c r="X1797">
        <v>4.4502500000000002E-3</v>
      </c>
    </row>
    <row r="1798" spans="3:24">
      <c r="C1798">
        <v>2016</v>
      </c>
      <c r="D1798">
        <v>502</v>
      </c>
      <c r="E1798" s="321">
        <v>3</v>
      </c>
      <c r="F1798" s="127">
        <v>3</v>
      </c>
      <c r="G1798" s="127">
        <v>120</v>
      </c>
      <c r="H1798" s="322">
        <v>0.65461499999999995</v>
      </c>
      <c r="I1798" s="9">
        <v>3908.0115360000004</v>
      </c>
      <c r="J1798">
        <f t="shared" si="84"/>
        <v>5.4551249999999999E-3</v>
      </c>
      <c r="K1798">
        <v>1.9836</v>
      </c>
      <c r="W1798" s="9">
        <v>3908.0115360000004</v>
      </c>
      <c r="X1798">
        <v>5.4551249999999999E-3</v>
      </c>
    </row>
    <row r="1799" spans="3:24">
      <c r="C1799">
        <v>2016</v>
      </c>
      <c r="D1799">
        <v>502</v>
      </c>
      <c r="E1799" s="321">
        <v>3</v>
      </c>
      <c r="F1799" s="127">
        <v>4</v>
      </c>
      <c r="G1799" s="127">
        <v>120</v>
      </c>
      <c r="H1799" s="322">
        <v>0.68212499999999998</v>
      </c>
      <c r="I1799" s="9">
        <v>4409.0386560000006</v>
      </c>
      <c r="J1799">
        <f t="shared" si="84"/>
        <v>5.6843750000000002E-3</v>
      </c>
      <c r="K1799">
        <v>2.1753999999999998</v>
      </c>
      <c r="W1799" s="9">
        <v>4409.0386560000006</v>
      </c>
      <c r="X1799">
        <v>5.6843750000000002E-3</v>
      </c>
    </row>
    <row r="1800" spans="3:24">
      <c r="C1800">
        <v>2016</v>
      </c>
      <c r="D1800">
        <v>502</v>
      </c>
      <c r="E1800" s="321">
        <v>3</v>
      </c>
      <c r="F1800" s="127">
        <v>5</v>
      </c>
      <c r="G1800" s="127">
        <v>120</v>
      </c>
      <c r="H1800" s="322">
        <v>0.68728</v>
      </c>
      <c r="I1800" s="9">
        <v>4811.2716960000007</v>
      </c>
      <c r="J1800">
        <f t="shared" si="84"/>
        <v>5.7273333333333334E-3</v>
      </c>
      <c r="K1800">
        <v>2.2587000000000002</v>
      </c>
      <c r="W1800" s="9">
        <v>4811.2716960000007</v>
      </c>
      <c r="X1800">
        <v>5.7273333333333334E-3</v>
      </c>
    </row>
    <row r="1801" spans="3:24">
      <c r="C1801">
        <v>2016</v>
      </c>
      <c r="D1801">
        <v>502</v>
      </c>
      <c r="E1801" s="321">
        <v>3</v>
      </c>
      <c r="F1801" s="127">
        <v>6</v>
      </c>
      <c r="G1801" s="127">
        <v>120</v>
      </c>
      <c r="H1801" s="322">
        <v>0.72742499999999999</v>
      </c>
      <c r="I1801" s="9">
        <v>5039.9094239999995</v>
      </c>
      <c r="J1801">
        <f t="shared" si="84"/>
        <v>6.0618749999999996E-3</v>
      </c>
      <c r="K1801" t="s">
        <v>17</v>
      </c>
      <c r="W1801" s="9">
        <v>5039.9094239999995</v>
      </c>
      <c r="X1801">
        <v>6.0618749999999996E-3</v>
      </c>
    </row>
    <row r="1802" spans="3:24">
      <c r="C1802">
        <v>2016</v>
      </c>
      <c r="D1802">
        <v>502</v>
      </c>
      <c r="E1802" s="321">
        <v>3</v>
      </c>
      <c r="F1802" s="127">
        <v>7</v>
      </c>
      <c r="G1802" s="127">
        <v>120</v>
      </c>
      <c r="H1802" s="322">
        <v>0.54679999999999995</v>
      </c>
      <c r="I1802" s="9">
        <v>5387.1000480000002</v>
      </c>
      <c r="J1802">
        <f t="shared" si="84"/>
        <v>4.5566666666666663E-3</v>
      </c>
      <c r="K1802">
        <v>2.39</v>
      </c>
      <c r="W1802" s="9">
        <v>5387.1000480000002</v>
      </c>
      <c r="X1802">
        <v>4.5566666666666663E-3</v>
      </c>
    </row>
    <row r="1803" spans="3:24">
      <c r="C1803">
        <v>2016</v>
      </c>
      <c r="D1803">
        <v>502</v>
      </c>
      <c r="E1803" s="321">
        <v>3</v>
      </c>
      <c r="F1803" s="127">
        <v>8</v>
      </c>
      <c r="G1803" s="127">
        <v>120</v>
      </c>
      <c r="H1803" s="322">
        <v>0.59213000000000005</v>
      </c>
      <c r="I1803" s="9">
        <v>4486.6625759999988</v>
      </c>
      <c r="J1803">
        <f t="shared" si="84"/>
        <v>4.9344166666666668E-3</v>
      </c>
      <c r="K1803" t="s">
        <v>17</v>
      </c>
      <c r="W1803" s="9">
        <v>4486.6625759999988</v>
      </c>
      <c r="X1803">
        <v>4.9344166666666668E-3</v>
      </c>
    </row>
    <row r="1804" spans="3:24">
      <c r="C1804">
        <v>2016</v>
      </c>
      <c r="D1804">
        <v>502</v>
      </c>
      <c r="E1804" s="321">
        <v>3</v>
      </c>
      <c r="F1804" s="127">
        <v>9</v>
      </c>
      <c r="G1804" s="127">
        <v>120</v>
      </c>
      <c r="H1804" s="322">
        <v>0.49790500000000004</v>
      </c>
      <c r="I1804" s="9">
        <v>4980.6329759999999</v>
      </c>
      <c r="J1804">
        <f t="shared" si="84"/>
        <v>4.1492083333333337E-3</v>
      </c>
      <c r="K1804" t="s">
        <v>17</v>
      </c>
      <c r="W1804" s="9">
        <v>4980.6329759999999</v>
      </c>
      <c r="X1804">
        <v>4.1492083333333337E-3</v>
      </c>
    </row>
    <row r="1805" spans="3:24">
      <c r="C1805">
        <v>2016</v>
      </c>
      <c r="D1805">
        <v>502</v>
      </c>
      <c r="E1805" s="321">
        <v>3</v>
      </c>
      <c r="F1805" s="127">
        <v>10</v>
      </c>
      <c r="G1805" s="127">
        <v>120</v>
      </c>
      <c r="H1805" s="322">
        <v>0.63895000000000002</v>
      </c>
      <c r="I1805" s="9">
        <v>4852.2006720000008</v>
      </c>
      <c r="J1805">
        <f t="shared" si="84"/>
        <v>5.3245833333333331E-3</v>
      </c>
      <c r="K1805" t="s">
        <v>17</v>
      </c>
      <c r="W1805" s="9">
        <v>4852.2006720000008</v>
      </c>
      <c r="X1805">
        <v>5.3245833333333331E-3</v>
      </c>
    </row>
    <row r="1806" spans="3:24">
      <c r="C1806">
        <v>2016</v>
      </c>
      <c r="D1806">
        <v>502</v>
      </c>
      <c r="E1806" s="321">
        <v>3</v>
      </c>
      <c r="F1806" s="127">
        <v>11</v>
      </c>
      <c r="G1806" s="127">
        <v>120</v>
      </c>
      <c r="H1806" s="322">
        <v>0.70658500000000002</v>
      </c>
      <c r="I1806" s="9">
        <v>5346.1710719999992</v>
      </c>
      <c r="J1806">
        <f t="shared" si="84"/>
        <v>5.8882083333333338E-3</v>
      </c>
      <c r="K1806" t="s">
        <v>17</v>
      </c>
      <c r="W1806" s="9">
        <v>5346.1710719999992</v>
      </c>
      <c r="X1806">
        <v>5.8882083333333338E-3</v>
      </c>
    </row>
    <row r="1807" spans="3:24">
      <c r="C1807">
        <v>2016</v>
      </c>
      <c r="D1807">
        <v>502</v>
      </c>
      <c r="E1807" s="321">
        <v>3</v>
      </c>
      <c r="F1807" s="127">
        <v>12</v>
      </c>
      <c r="G1807" s="127">
        <v>120</v>
      </c>
      <c r="H1807" s="322">
        <v>0.61760499999999996</v>
      </c>
      <c r="I1807" s="9">
        <v>5000.3917919999985</v>
      </c>
      <c r="J1807">
        <f t="shared" si="84"/>
        <v>5.146708333333333E-3</v>
      </c>
      <c r="K1807" t="s">
        <v>17</v>
      </c>
      <c r="W1807" s="9">
        <v>5000.3917919999985</v>
      </c>
      <c r="X1807">
        <v>5.146708333333333E-3</v>
      </c>
    </row>
    <row r="1808" spans="3:24">
      <c r="C1808">
        <v>2016</v>
      </c>
      <c r="D1808">
        <v>502</v>
      </c>
      <c r="E1808" s="321">
        <v>3</v>
      </c>
      <c r="F1808" s="127">
        <v>13</v>
      </c>
      <c r="G1808" s="127">
        <v>120</v>
      </c>
      <c r="H1808" s="322">
        <v>0.64915</v>
      </c>
      <c r="I1808" s="9">
        <v>5325.0009120000004</v>
      </c>
      <c r="J1808">
        <f t="shared" si="84"/>
        <v>5.4095833333333331E-3</v>
      </c>
      <c r="K1808" t="s">
        <v>17</v>
      </c>
      <c r="W1808" s="9">
        <v>5325.0009120000004</v>
      </c>
      <c r="X1808">
        <v>5.4095833333333331E-3</v>
      </c>
    </row>
    <row r="1809" spans="3:24">
      <c r="C1809">
        <v>2016</v>
      </c>
      <c r="D1809">
        <v>502</v>
      </c>
      <c r="E1809" s="321">
        <v>3</v>
      </c>
      <c r="F1809" s="127">
        <v>14</v>
      </c>
      <c r="G1809" s="127">
        <v>120</v>
      </c>
      <c r="H1809" s="322">
        <v>0.43952999999999998</v>
      </c>
      <c r="I1809" s="9">
        <v>4898.7750239999987</v>
      </c>
      <c r="J1809">
        <f t="shared" si="84"/>
        <v>3.6627499999999998E-3</v>
      </c>
      <c r="K1809" t="s">
        <v>17</v>
      </c>
      <c r="W1809" s="9">
        <v>4898.7750239999987</v>
      </c>
      <c r="X1809">
        <v>3.6627499999999998E-3</v>
      </c>
    </row>
    <row r="1810" spans="3:24">
      <c r="C1810">
        <v>2016</v>
      </c>
      <c r="D1810">
        <v>502</v>
      </c>
      <c r="E1810" s="321">
        <v>4</v>
      </c>
      <c r="F1810" s="127">
        <v>1</v>
      </c>
      <c r="G1810" s="127">
        <v>120</v>
      </c>
      <c r="H1810" s="322">
        <v>0.38261500000000004</v>
      </c>
      <c r="I1810" s="9">
        <v>2248.2709919999993</v>
      </c>
      <c r="J1810">
        <f t="shared" si="84"/>
        <v>3.1884583333333335E-3</v>
      </c>
      <c r="K1810">
        <v>1.9502999999999999</v>
      </c>
      <c r="W1810" s="9">
        <v>2248.2709919999993</v>
      </c>
      <c r="X1810">
        <v>3.1884583333333335E-3</v>
      </c>
    </row>
    <row r="1811" spans="3:24">
      <c r="C1811">
        <v>2016</v>
      </c>
      <c r="D1811">
        <v>502</v>
      </c>
      <c r="E1811" s="321">
        <v>4</v>
      </c>
      <c r="F1811" s="127">
        <v>2</v>
      </c>
      <c r="G1811" s="127">
        <v>120</v>
      </c>
      <c r="H1811" s="322">
        <v>0.37784000000000001</v>
      </c>
      <c r="I1811" s="9">
        <v>2695.6670400000007</v>
      </c>
      <c r="J1811">
        <f t="shared" si="84"/>
        <v>3.1486666666666668E-3</v>
      </c>
      <c r="K1811" t="s">
        <v>17</v>
      </c>
      <c r="W1811" s="9">
        <v>2695.6670400000007</v>
      </c>
      <c r="X1811">
        <v>3.1486666666666668E-3</v>
      </c>
    </row>
    <row r="1812" spans="3:24">
      <c r="C1812">
        <v>2016</v>
      </c>
      <c r="D1812">
        <v>502</v>
      </c>
      <c r="E1812" s="321">
        <v>4</v>
      </c>
      <c r="F1812" s="127">
        <v>3</v>
      </c>
      <c r="G1812" s="127">
        <v>120</v>
      </c>
      <c r="H1812" s="322">
        <v>0.42948500000000001</v>
      </c>
      <c r="I1812" s="9">
        <v>2852.3262240000008</v>
      </c>
      <c r="J1812">
        <f t="shared" si="84"/>
        <v>3.5790416666666666E-3</v>
      </c>
      <c r="K1812">
        <v>1.9036</v>
      </c>
      <c r="W1812" s="9">
        <v>2852.3262240000008</v>
      </c>
      <c r="X1812">
        <v>3.5790416666666666E-3</v>
      </c>
    </row>
    <row r="1813" spans="3:24">
      <c r="C1813">
        <v>2016</v>
      </c>
      <c r="D1813">
        <v>502</v>
      </c>
      <c r="E1813" s="321">
        <v>4</v>
      </c>
      <c r="F1813" s="127">
        <v>4</v>
      </c>
      <c r="G1813" s="127">
        <v>120</v>
      </c>
      <c r="H1813" s="322">
        <v>0.55889</v>
      </c>
      <c r="I1813" s="9">
        <v>3549.5301599999998</v>
      </c>
      <c r="J1813">
        <f t="shared" si="84"/>
        <v>4.6574166666666665E-3</v>
      </c>
      <c r="K1813">
        <v>1.9315</v>
      </c>
      <c r="W1813" s="9">
        <v>3549.5301599999998</v>
      </c>
      <c r="X1813">
        <v>4.6574166666666665E-3</v>
      </c>
    </row>
    <row r="1814" spans="3:24">
      <c r="C1814">
        <v>2016</v>
      </c>
      <c r="D1814">
        <v>502</v>
      </c>
      <c r="E1814" s="321">
        <v>4</v>
      </c>
      <c r="F1814" s="127">
        <v>5</v>
      </c>
      <c r="G1814" s="127">
        <v>120</v>
      </c>
      <c r="H1814" s="322">
        <v>0.61677999999999999</v>
      </c>
      <c r="I1814" s="9">
        <v>4948.1720640000003</v>
      </c>
      <c r="J1814">
        <f t="shared" si="84"/>
        <v>5.1398333333333331E-3</v>
      </c>
      <c r="K1814">
        <v>1.9682999999999999</v>
      </c>
      <c r="W1814" s="9">
        <v>4948.1720640000003</v>
      </c>
      <c r="X1814">
        <v>5.1398333333333331E-3</v>
      </c>
    </row>
    <row r="1815" spans="3:24">
      <c r="C1815">
        <v>2016</v>
      </c>
      <c r="D1815">
        <v>502</v>
      </c>
      <c r="E1815" s="321">
        <v>4</v>
      </c>
      <c r="F1815" s="127">
        <v>6</v>
      </c>
      <c r="G1815" s="127">
        <v>120</v>
      </c>
      <c r="H1815" s="322">
        <v>0.72608000000000006</v>
      </c>
      <c r="I1815" s="9">
        <v>5272.7811839999986</v>
      </c>
      <c r="J1815">
        <f t="shared" si="84"/>
        <v>6.0506666666666669E-3</v>
      </c>
      <c r="K1815" t="s">
        <v>17</v>
      </c>
      <c r="W1815" s="9">
        <v>5272.7811839999986</v>
      </c>
      <c r="X1815">
        <v>6.0506666666666669E-3</v>
      </c>
    </row>
    <row r="1816" spans="3:24">
      <c r="C1816">
        <v>2016</v>
      </c>
      <c r="D1816">
        <v>502</v>
      </c>
      <c r="E1816" s="321">
        <v>4</v>
      </c>
      <c r="F1816" s="127">
        <v>7</v>
      </c>
      <c r="G1816" s="127">
        <v>120</v>
      </c>
      <c r="H1816" s="322">
        <v>0.7283599999999999</v>
      </c>
      <c r="I1816" s="9">
        <v>5267.135808</v>
      </c>
      <c r="J1816">
        <f t="shared" si="84"/>
        <v>6.0696666666666659E-3</v>
      </c>
      <c r="K1816">
        <v>2.39</v>
      </c>
      <c r="W1816" s="9">
        <v>5267.135808</v>
      </c>
      <c r="X1816">
        <v>6.0696666666666659E-3</v>
      </c>
    </row>
    <row r="1817" spans="3:24">
      <c r="C1817">
        <v>2016</v>
      </c>
      <c r="D1817">
        <v>502</v>
      </c>
      <c r="E1817" s="321">
        <v>4</v>
      </c>
      <c r="F1817" s="127">
        <v>8</v>
      </c>
      <c r="G1817" s="127">
        <v>120</v>
      </c>
      <c r="H1817" s="322">
        <v>0.57752999999999999</v>
      </c>
      <c r="I1817" s="9">
        <v>4126.7698559999999</v>
      </c>
      <c r="J1817">
        <f t="shared" si="84"/>
        <v>4.8127500000000002E-3</v>
      </c>
      <c r="K1817" t="s">
        <v>17</v>
      </c>
      <c r="W1817" s="9">
        <v>4126.7698559999999</v>
      </c>
      <c r="X1817">
        <v>4.8127500000000002E-3</v>
      </c>
    </row>
    <row r="1818" spans="3:24">
      <c r="C1818">
        <v>2016</v>
      </c>
      <c r="D1818">
        <v>502</v>
      </c>
      <c r="E1818" s="321">
        <v>4</v>
      </c>
      <c r="F1818" s="127">
        <v>9</v>
      </c>
      <c r="G1818" s="127">
        <v>120</v>
      </c>
      <c r="H1818" s="322">
        <v>0.63090000000000002</v>
      </c>
      <c r="I1818" s="9">
        <v>4698.364176</v>
      </c>
      <c r="J1818">
        <f t="shared" si="84"/>
        <v>5.2575E-3</v>
      </c>
      <c r="K1818" t="s">
        <v>17</v>
      </c>
      <c r="W1818" s="9">
        <v>4698.364176</v>
      </c>
      <c r="X1818">
        <v>5.2575E-3</v>
      </c>
    </row>
    <row r="1819" spans="3:24">
      <c r="C1819">
        <v>2016</v>
      </c>
      <c r="D1819">
        <v>502</v>
      </c>
      <c r="E1819" s="321">
        <v>4</v>
      </c>
      <c r="F1819" s="127">
        <v>10</v>
      </c>
      <c r="G1819" s="127">
        <v>120</v>
      </c>
      <c r="H1819" s="322">
        <v>0.67350500000000002</v>
      </c>
      <c r="I1819" s="9">
        <v>5175.3984480000008</v>
      </c>
      <c r="J1819">
        <f t="shared" si="84"/>
        <v>5.6125416666666667E-3</v>
      </c>
      <c r="K1819" t="s">
        <v>17</v>
      </c>
      <c r="W1819" s="9">
        <v>5175.3984480000008</v>
      </c>
      <c r="X1819">
        <v>5.6125416666666667E-3</v>
      </c>
    </row>
    <row r="1820" spans="3:24">
      <c r="C1820">
        <v>2016</v>
      </c>
      <c r="D1820">
        <v>502</v>
      </c>
      <c r="E1820" s="321">
        <v>4</v>
      </c>
      <c r="F1820" s="127">
        <v>11</v>
      </c>
      <c r="G1820" s="127">
        <v>120</v>
      </c>
      <c r="H1820" s="322">
        <v>0.61065999999999998</v>
      </c>
      <c r="I1820" s="9">
        <v>4222.7412480000003</v>
      </c>
      <c r="J1820">
        <f t="shared" si="84"/>
        <v>5.0888333333333332E-3</v>
      </c>
      <c r="K1820" t="s">
        <v>17</v>
      </c>
      <c r="W1820" s="9">
        <v>4222.7412480000003</v>
      </c>
      <c r="X1820">
        <v>5.0888333333333332E-3</v>
      </c>
    </row>
    <row r="1821" spans="3:24">
      <c r="C1821">
        <v>2016</v>
      </c>
      <c r="D1821">
        <v>502</v>
      </c>
      <c r="E1821" s="321">
        <v>4</v>
      </c>
      <c r="F1821" s="127">
        <v>12</v>
      </c>
      <c r="G1821" s="127">
        <v>120</v>
      </c>
      <c r="H1821" s="322">
        <v>0.64799499999999999</v>
      </c>
      <c r="I1821" s="9">
        <v>5381.4546720000008</v>
      </c>
      <c r="J1821">
        <f t="shared" si="84"/>
        <v>5.399958333333333E-3</v>
      </c>
      <c r="K1821" t="s">
        <v>17</v>
      </c>
      <c r="W1821" s="9">
        <v>5381.4546720000008</v>
      </c>
      <c r="X1821">
        <v>5.399958333333333E-3</v>
      </c>
    </row>
    <row r="1822" spans="3:24">
      <c r="C1822">
        <v>2016</v>
      </c>
      <c r="D1822">
        <v>502</v>
      </c>
      <c r="E1822" s="321">
        <v>4</v>
      </c>
      <c r="F1822" s="127">
        <v>13</v>
      </c>
      <c r="G1822" s="127">
        <v>120</v>
      </c>
      <c r="H1822" s="322">
        <v>0.78404000000000007</v>
      </c>
      <c r="I1822" s="9">
        <v>5377.2206400000005</v>
      </c>
      <c r="J1822">
        <f t="shared" si="84"/>
        <v>6.5336666666666677E-3</v>
      </c>
      <c r="K1822" t="s">
        <v>17</v>
      </c>
      <c r="W1822" s="9">
        <v>5377.2206400000005</v>
      </c>
      <c r="X1822">
        <v>6.5336666666666677E-3</v>
      </c>
    </row>
    <row r="1823" spans="3:24">
      <c r="C1823">
        <v>2016</v>
      </c>
      <c r="D1823">
        <v>502</v>
      </c>
      <c r="E1823" s="321">
        <v>4</v>
      </c>
      <c r="F1823" s="127">
        <v>14</v>
      </c>
      <c r="G1823" s="127">
        <v>120</v>
      </c>
      <c r="H1823" s="322">
        <v>0.63886333333333345</v>
      </c>
      <c r="I1823" s="9">
        <v>5007.4485119999999</v>
      </c>
      <c r="J1823">
        <f t="shared" si="84"/>
        <v>5.3238611111111117E-3</v>
      </c>
      <c r="K1823" t="s">
        <v>17</v>
      </c>
      <c r="W1823" s="9">
        <v>5007.4485119999999</v>
      </c>
      <c r="X1823">
        <v>5.3238611111111117E-3</v>
      </c>
    </row>
    <row r="1824" spans="3:24">
      <c r="C1824">
        <v>2016</v>
      </c>
      <c r="D1824">
        <v>502</v>
      </c>
      <c r="E1824" s="321">
        <v>1</v>
      </c>
      <c r="F1824" s="127">
        <v>1</v>
      </c>
      <c r="G1824" s="127">
        <v>127</v>
      </c>
      <c r="H1824" s="322">
        <v>0.47814499999999999</v>
      </c>
      <c r="I1824" s="9">
        <v>2142.4201919999996</v>
      </c>
      <c r="J1824">
        <f t="shared" si="84"/>
        <v>3.7649212598425195E-3</v>
      </c>
      <c r="K1824">
        <v>1.7091000000000001</v>
      </c>
      <c r="W1824" s="9">
        <v>2142.4201919999996</v>
      </c>
      <c r="X1824">
        <v>3.7649212598425195E-3</v>
      </c>
    </row>
    <row r="1825" spans="3:24">
      <c r="C1825">
        <v>2016</v>
      </c>
      <c r="D1825">
        <v>502</v>
      </c>
      <c r="E1825" s="321">
        <v>1</v>
      </c>
      <c r="F1825" s="127">
        <v>2</v>
      </c>
      <c r="G1825" s="127">
        <v>127</v>
      </c>
      <c r="H1825" s="322">
        <v>0.21678</v>
      </c>
      <c r="I1825" s="9">
        <v>772.00516800000003</v>
      </c>
      <c r="J1825">
        <f t="shared" si="84"/>
        <v>1.7069291338582678E-3</v>
      </c>
      <c r="K1825">
        <v>1.6478999999999999</v>
      </c>
      <c r="W1825" s="9">
        <v>772.00516800000003</v>
      </c>
      <c r="X1825">
        <v>1.7069291338582678E-3</v>
      </c>
    </row>
    <row r="1826" spans="3:24">
      <c r="C1826">
        <v>2016</v>
      </c>
      <c r="D1826">
        <v>502</v>
      </c>
      <c r="E1826" s="321">
        <v>1</v>
      </c>
      <c r="F1826" s="127">
        <v>3</v>
      </c>
      <c r="G1826" s="127">
        <v>127</v>
      </c>
      <c r="H1826" s="322">
        <v>0.36065000000000003</v>
      </c>
      <c r="I1826" s="9">
        <v>3285.6088319999994</v>
      </c>
      <c r="J1826">
        <f t="shared" si="84"/>
        <v>2.8397637795275592E-3</v>
      </c>
      <c r="K1826">
        <v>1.5934999999999999</v>
      </c>
      <c r="W1826" s="9">
        <v>3285.6088319999994</v>
      </c>
      <c r="X1826">
        <v>2.8397637795275592E-3</v>
      </c>
    </row>
    <row r="1827" spans="3:24">
      <c r="C1827">
        <v>2016</v>
      </c>
      <c r="D1827">
        <v>502</v>
      </c>
      <c r="E1827" s="321">
        <v>1</v>
      </c>
      <c r="F1827" s="127">
        <v>4</v>
      </c>
      <c r="G1827" s="127">
        <v>127</v>
      </c>
      <c r="H1827" s="322">
        <v>0.37588500000000002</v>
      </c>
      <c r="I1827" s="9">
        <v>2850.9148799999994</v>
      </c>
      <c r="J1827">
        <f t="shared" si="84"/>
        <v>2.959724409448819E-3</v>
      </c>
      <c r="K1827">
        <v>1.6294</v>
      </c>
      <c r="W1827" s="9">
        <v>2850.9148799999994</v>
      </c>
      <c r="X1827">
        <v>2.959724409448819E-3</v>
      </c>
    </row>
    <row r="1828" spans="3:24">
      <c r="C1828">
        <v>2016</v>
      </c>
      <c r="D1828">
        <v>502</v>
      </c>
      <c r="E1828" s="321">
        <v>1</v>
      </c>
      <c r="F1828" s="127">
        <v>5</v>
      </c>
      <c r="G1828" s="127">
        <v>127</v>
      </c>
      <c r="H1828" s="322">
        <v>0.57611499999999993</v>
      </c>
      <c r="I1828" s="9">
        <v>4684.250736</v>
      </c>
      <c r="J1828">
        <f t="shared" si="84"/>
        <v>4.5363385826771652E-3</v>
      </c>
      <c r="K1828">
        <v>1.7078</v>
      </c>
      <c r="W1828" s="9">
        <v>4684.250736</v>
      </c>
      <c r="X1828">
        <v>4.5363385826771652E-3</v>
      </c>
    </row>
    <row r="1829" spans="3:24">
      <c r="C1829">
        <v>2016</v>
      </c>
      <c r="D1829">
        <v>502</v>
      </c>
      <c r="E1829" s="321">
        <v>1</v>
      </c>
      <c r="F1829" s="127">
        <v>6</v>
      </c>
      <c r="G1829" s="127">
        <v>127</v>
      </c>
      <c r="H1829" s="322">
        <v>0.62358000000000002</v>
      </c>
      <c r="I1829" s="9">
        <v>4641.9104160000006</v>
      </c>
      <c r="J1829">
        <f t="shared" si="84"/>
        <v>4.9100787401574805E-3</v>
      </c>
      <c r="K1829">
        <v>1.8028999999999999</v>
      </c>
      <c r="W1829" s="9">
        <v>4641.9104160000006</v>
      </c>
      <c r="X1829">
        <v>4.9100787401574805E-3</v>
      </c>
    </row>
    <row r="1830" spans="3:24">
      <c r="C1830">
        <v>2016</v>
      </c>
      <c r="D1830">
        <v>502</v>
      </c>
      <c r="E1830" s="321">
        <v>1</v>
      </c>
      <c r="F1830" s="127">
        <v>7</v>
      </c>
      <c r="G1830" s="127">
        <v>127</v>
      </c>
      <c r="H1830" s="322">
        <v>0.62274999999999991</v>
      </c>
      <c r="I1830" s="9">
        <v>5315.1215040000006</v>
      </c>
      <c r="J1830">
        <f t="shared" si="84"/>
        <v>4.9035433070866137E-3</v>
      </c>
      <c r="K1830">
        <v>2.0708000000000002</v>
      </c>
      <c r="W1830" s="9">
        <v>5315.1215040000006</v>
      </c>
      <c r="X1830">
        <v>4.9035433070866137E-3</v>
      </c>
    </row>
    <row r="1831" spans="3:24">
      <c r="C1831">
        <v>2016</v>
      </c>
      <c r="D1831">
        <v>502</v>
      </c>
      <c r="E1831" s="321">
        <v>1</v>
      </c>
      <c r="F1831" s="127">
        <v>8</v>
      </c>
      <c r="G1831" s="127">
        <v>127</v>
      </c>
      <c r="H1831" s="322">
        <v>0.43963000000000002</v>
      </c>
      <c r="I1831" s="9">
        <v>2646.2700000000004</v>
      </c>
      <c r="J1831">
        <f t="shared" si="84"/>
        <v>3.4616535433070867E-3</v>
      </c>
      <c r="K1831">
        <v>1.8756999999999999</v>
      </c>
      <c r="W1831" s="9">
        <v>2646.2700000000004</v>
      </c>
      <c r="X1831">
        <v>3.4616535433070867E-3</v>
      </c>
    </row>
    <row r="1832" spans="3:24">
      <c r="C1832">
        <v>2016</v>
      </c>
      <c r="D1832">
        <v>502</v>
      </c>
      <c r="E1832" s="321">
        <v>1</v>
      </c>
      <c r="F1832" s="127">
        <v>9</v>
      </c>
      <c r="G1832" s="127">
        <v>127</v>
      </c>
      <c r="H1832" s="322">
        <v>0.57173999999999991</v>
      </c>
      <c r="I1832" s="9">
        <v>4358.2302719999998</v>
      </c>
      <c r="J1832">
        <f t="shared" si="84"/>
        <v>4.5018897637795268E-3</v>
      </c>
      <c r="K1832">
        <v>1.8242</v>
      </c>
      <c r="W1832" s="9">
        <v>4358.2302719999998</v>
      </c>
      <c r="X1832">
        <v>4.5018897637795268E-3</v>
      </c>
    </row>
    <row r="1833" spans="3:24">
      <c r="C1833">
        <v>2016</v>
      </c>
      <c r="D1833">
        <v>502</v>
      </c>
      <c r="E1833" s="321">
        <v>1</v>
      </c>
      <c r="F1833" s="127">
        <v>10</v>
      </c>
      <c r="G1833" s="127">
        <v>127</v>
      </c>
      <c r="H1833" s="322">
        <v>0.583125</v>
      </c>
      <c r="I1833" s="9">
        <v>4259.4361920000001</v>
      </c>
      <c r="J1833">
        <f t="shared" si="84"/>
        <v>4.5915354330708664E-3</v>
      </c>
      <c r="K1833">
        <v>1.6023000000000001</v>
      </c>
      <c r="W1833" s="9">
        <v>4259.4361920000001</v>
      </c>
      <c r="X1833">
        <v>4.5915354330708664E-3</v>
      </c>
    </row>
    <row r="1834" spans="3:24">
      <c r="C1834">
        <v>2016</v>
      </c>
      <c r="D1834">
        <v>502</v>
      </c>
      <c r="E1834" s="321">
        <v>1</v>
      </c>
      <c r="F1834" s="127">
        <v>11</v>
      </c>
      <c r="G1834" s="127">
        <v>127</v>
      </c>
      <c r="H1834" s="322">
        <v>0.66128999999999993</v>
      </c>
      <c r="I1834" s="9">
        <v>5277.0152160000007</v>
      </c>
      <c r="J1834">
        <f t="shared" si="84"/>
        <v>5.2070078740157474E-3</v>
      </c>
      <c r="K1834">
        <v>2.0556000000000001</v>
      </c>
      <c r="W1834" s="9">
        <v>5277.0152160000007</v>
      </c>
      <c r="X1834">
        <v>5.2070078740157474E-3</v>
      </c>
    </row>
    <row r="1835" spans="3:24">
      <c r="C1835">
        <v>2016</v>
      </c>
      <c r="D1835">
        <v>502</v>
      </c>
      <c r="E1835" s="321">
        <v>1</v>
      </c>
      <c r="F1835" s="127">
        <v>12</v>
      </c>
      <c r="G1835" s="127">
        <v>127</v>
      </c>
      <c r="H1835" s="322">
        <v>0.68040999999999996</v>
      </c>
      <c r="I1835" s="9">
        <v>5247.3769919999995</v>
      </c>
      <c r="J1835">
        <f t="shared" si="84"/>
        <v>5.3575590551181102E-3</v>
      </c>
      <c r="K1835">
        <v>1.8919999999999999</v>
      </c>
      <c r="W1835" s="9">
        <v>5247.3769919999995</v>
      </c>
      <c r="X1835">
        <v>5.3575590551181102E-3</v>
      </c>
    </row>
    <row r="1836" spans="3:24">
      <c r="C1836">
        <v>2016</v>
      </c>
      <c r="D1836">
        <v>502</v>
      </c>
      <c r="E1836" s="321">
        <v>1</v>
      </c>
      <c r="F1836" s="127">
        <v>13</v>
      </c>
      <c r="G1836" s="127">
        <v>127</v>
      </c>
      <c r="H1836" s="322">
        <v>0.54500999999999999</v>
      </c>
      <c r="I1836" s="9">
        <v>5384.2773599999982</v>
      </c>
      <c r="J1836">
        <f t="shared" si="84"/>
        <v>4.2914173228346458E-3</v>
      </c>
      <c r="K1836">
        <v>2.1434000000000002</v>
      </c>
      <c r="W1836" s="9">
        <v>5384.2773599999982</v>
      </c>
      <c r="X1836">
        <v>4.2914173228346458E-3</v>
      </c>
    </row>
    <row r="1837" spans="3:24">
      <c r="C1837">
        <v>2016</v>
      </c>
      <c r="D1837">
        <v>502</v>
      </c>
      <c r="E1837" s="321">
        <v>1</v>
      </c>
      <c r="F1837" s="127">
        <v>14</v>
      </c>
      <c r="G1837" s="127">
        <v>127</v>
      </c>
      <c r="H1837" s="322">
        <v>0.62026999999999999</v>
      </c>
      <c r="I1837" s="9">
        <v>4307.4218880000008</v>
      </c>
      <c r="J1837">
        <f t="shared" si="84"/>
        <v>4.8840157480314964E-3</v>
      </c>
      <c r="K1837">
        <v>1.7256</v>
      </c>
      <c r="W1837" s="9">
        <v>4307.4218880000008</v>
      </c>
      <c r="X1837">
        <v>4.8840157480314964E-3</v>
      </c>
    </row>
    <row r="1838" spans="3:24">
      <c r="C1838">
        <v>2016</v>
      </c>
      <c r="D1838">
        <v>502</v>
      </c>
      <c r="E1838" s="321">
        <v>2</v>
      </c>
      <c r="F1838" s="127">
        <v>1</v>
      </c>
      <c r="G1838" s="127">
        <v>127</v>
      </c>
      <c r="H1838" s="322">
        <v>0.43361499999999997</v>
      </c>
      <c r="I1838" s="9">
        <v>1589.173344</v>
      </c>
      <c r="J1838">
        <f t="shared" si="84"/>
        <v>3.4142913385826769E-3</v>
      </c>
      <c r="K1838">
        <v>1.6819999999999999</v>
      </c>
      <c r="W1838" s="9">
        <v>1589.173344</v>
      </c>
      <c r="X1838">
        <v>3.4142913385826769E-3</v>
      </c>
    </row>
    <row r="1839" spans="3:24">
      <c r="C1839">
        <v>2016</v>
      </c>
      <c r="D1839">
        <v>502</v>
      </c>
      <c r="E1839" s="321">
        <v>2</v>
      </c>
      <c r="F1839" s="127">
        <v>2</v>
      </c>
      <c r="G1839" s="127">
        <v>127</v>
      </c>
      <c r="H1839" s="322">
        <v>0.49423499999999998</v>
      </c>
      <c r="I1839" s="9">
        <v>1563.7691520000001</v>
      </c>
      <c r="J1839">
        <f t="shared" si="84"/>
        <v>3.8916141732283464E-3</v>
      </c>
      <c r="K1839">
        <v>1.6124000000000001</v>
      </c>
      <c r="W1839" s="9">
        <v>1563.7691520000001</v>
      </c>
      <c r="X1839">
        <v>3.8916141732283464E-3</v>
      </c>
    </row>
    <row r="1840" spans="3:24">
      <c r="C1840">
        <v>2016</v>
      </c>
      <c r="D1840">
        <v>502</v>
      </c>
      <c r="E1840" s="321">
        <v>2</v>
      </c>
      <c r="F1840" s="127">
        <v>3</v>
      </c>
      <c r="G1840" s="127">
        <v>127</v>
      </c>
      <c r="H1840" s="322">
        <v>0.32205</v>
      </c>
      <c r="I1840" s="9">
        <v>2745.0640800000001</v>
      </c>
      <c r="J1840">
        <f t="shared" ref="J1840:J1878" si="85">H1840/G1840</f>
        <v>2.5358267716535433E-3</v>
      </c>
      <c r="K1840">
        <v>1.6819999999999999</v>
      </c>
      <c r="W1840" s="9">
        <v>2745.0640800000001</v>
      </c>
      <c r="X1840">
        <v>2.5358267716535433E-3</v>
      </c>
    </row>
    <row r="1841" spans="3:24">
      <c r="C1841">
        <v>2016</v>
      </c>
      <c r="D1841">
        <v>502</v>
      </c>
      <c r="E1841" s="321">
        <v>2</v>
      </c>
      <c r="F1841" s="127">
        <v>4</v>
      </c>
      <c r="G1841" s="127">
        <v>127</v>
      </c>
      <c r="H1841" s="322">
        <v>0.43190000000000001</v>
      </c>
      <c r="I1841" s="9">
        <v>2431.7457119999999</v>
      </c>
      <c r="J1841">
        <f t="shared" si="85"/>
        <v>3.4007874015748031E-3</v>
      </c>
      <c r="K1841">
        <v>2.2877000000000001</v>
      </c>
      <c r="W1841" s="9">
        <v>2431.7457119999999</v>
      </c>
      <c r="X1841">
        <v>3.4007874015748031E-3</v>
      </c>
    </row>
    <row r="1842" spans="3:24">
      <c r="C1842">
        <v>2016</v>
      </c>
      <c r="D1842">
        <v>502</v>
      </c>
      <c r="E1842" s="321">
        <v>2</v>
      </c>
      <c r="F1842" s="127">
        <v>5</v>
      </c>
      <c r="G1842" s="127">
        <v>127</v>
      </c>
      <c r="H1842" s="322">
        <v>0.60786499999999999</v>
      </c>
      <c r="I1842" s="9">
        <v>3240.4458240000013</v>
      </c>
      <c r="J1842">
        <f t="shared" si="85"/>
        <v>4.7863385826771654E-3</v>
      </c>
      <c r="K1842">
        <v>1.5875999999999999</v>
      </c>
      <c r="W1842" s="9">
        <v>3240.4458240000013</v>
      </c>
      <c r="X1842">
        <v>4.7863385826771654E-3</v>
      </c>
    </row>
    <row r="1843" spans="3:24">
      <c r="C1843">
        <v>2016</v>
      </c>
      <c r="D1843">
        <v>502</v>
      </c>
      <c r="E1843" s="321">
        <v>2</v>
      </c>
      <c r="F1843" s="127">
        <v>6</v>
      </c>
      <c r="G1843" s="127">
        <v>127</v>
      </c>
      <c r="H1843" s="322">
        <v>0.68310500000000007</v>
      </c>
      <c r="I1843" s="9">
        <v>5521.1777279999988</v>
      </c>
      <c r="J1843">
        <f t="shared" si="85"/>
        <v>5.3787795275590557E-3</v>
      </c>
      <c r="K1843">
        <v>2.0358000000000001</v>
      </c>
      <c r="W1843" s="9">
        <v>5521.1777279999988</v>
      </c>
      <c r="X1843">
        <v>5.3787795275590557E-3</v>
      </c>
    </row>
    <row r="1844" spans="3:24">
      <c r="C1844">
        <v>2016</v>
      </c>
      <c r="D1844">
        <v>502</v>
      </c>
      <c r="E1844" s="321">
        <v>2</v>
      </c>
      <c r="F1844" s="127">
        <v>7</v>
      </c>
      <c r="G1844" s="127">
        <v>127</v>
      </c>
      <c r="H1844" s="322">
        <v>0.69364499999999996</v>
      </c>
      <c r="I1844" s="9">
        <v>5483.0714400000006</v>
      </c>
      <c r="J1844">
        <f t="shared" si="85"/>
        <v>5.461771653543307E-3</v>
      </c>
      <c r="K1844">
        <v>2.2706</v>
      </c>
      <c r="W1844" s="9">
        <v>5483.0714400000006</v>
      </c>
      <c r="X1844">
        <v>5.461771653543307E-3</v>
      </c>
    </row>
    <row r="1845" spans="3:24">
      <c r="C1845">
        <v>2016</v>
      </c>
      <c r="D1845">
        <v>502</v>
      </c>
      <c r="E1845" s="321">
        <v>2</v>
      </c>
      <c r="F1845" s="127">
        <v>8</v>
      </c>
      <c r="G1845" s="127">
        <v>127</v>
      </c>
      <c r="H1845" s="322">
        <v>0.42984</v>
      </c>
      <c r="I1845" s="9">
        <v>3322.3037759999997</v>
      </c>
      <c r="J1845">
        <f t="shared" si="85"/>
        <v>3.3845669291338583E-3</v>
      </c>
      <c r="K1845">
        <v>1.7774000000000001</v>
      </c>
      <c r="W1845" s="9">
        <v>3322.3037759999997</v>
      </c>
      <c r="X1845">
        <v>3.3845669291338583E-3</v>
      </c>
    </row>
    <row r="1846" spans="3:24">
      <c r="C1846">
        <v>2016</v>
      </c>
      <c r="D1846">
        <v>502</v>
      </c>
      <c r="E1846" s="321">
        <v>2</v>
      </c>
      <c r="F1846" s="127">
        <v>9</v>
      </c>
      <c r="G1846" s="127">
        <v>127</v>
      </c>
      <c r="H1846" s="322">
        <v>0.64644000000000001</v>
      </c>
      <c r="I1846" s="9">
        <v>5233.2635519999994</v>
      </c>
      <c r="J1846">
        <f t="shared" si="85"/>
        <v>5.0900787401574801E-3</v>
      </c>
      <c r="K1846">
        <v>1.6536</v>
      </c>
      <c r="W1846" s="9">
        <v>5233.2635519999994</v>
      </c>
      <c r="X1846">
        <v>5.0900787401574801E-3</v>
      </c>
    </row>
    <row r="1847" spans="3:24">
      <c r="C1847">
        <v>2016</v>
      </c>
      <c r="D1847">
        <v>502</v>
      </c>
      <c r="E1847" s="321">
        <v>2</v>
      </c>
      <c r="F1847" s="127">
        <v>10</v>
      </c>
      <c r="G1847" s="127">
        <v>127</v>
      </c>
      <c r="H1847" s="322">
        <v>0.53978000000000004</v>
      </c>
      <c r="I1847" s="9">
        <v>5202.2139839999982</v>
      </c>
      <c r="J1847">
        <f t="shared" si="85"/>
        <v>4.2502362204724416E-3</v>
      </c>
      <c r="K1847">
        <v>1.6617</v>
      </c>
      <c r="W1847" s="9">
        <v>5202.2139839999982</v>
      </c>
      <c r="X1847">
        <v>4.2502362204724416E-3</v>
      </c>
    </row>
    <row r="1848" spans="3:24">
      <c r="C1848">
        <v>2016</v>
      </c>
      <c r="D1848">
        <v>502</v>
      </c>
      <c r="E1848" s="321">
        <v>2</v>
      </c>
      <c r="F1848" s="127">
        <v>11</v>
      </c>
      <c r="G1848" s="127">
        <v>127</v>
      </c>
      <c r="H1848" s="322">
        <v>0.67785499999999999</v>
      </c>
      <c r="I1848" s="9">
        <v>4966.5195360000007</v>
      </c>
      <c r="J1848">
        <f t="shared" si="85"/>
        <v>5.3374409448818895E-3</v>
      </c>
      <c r="K1848">
        <v>1.8031999999999999</v>
      </c>
      <c r="W1848" s="9">
        <v>4966.5195360000007</v>
      </c>
      <c r="X1848">
        <v>5.3374409448818895E-3</v>
      </c>
    </row>
    <row r="1849" spans="3:24">
      <c r="C1849">
        <v>2016</v>
      </c>
      <c r="D1849">
        <v>502</v>
      </c>
      <c r="E1849" s="321">
        <v>2</v>
      </c>
      <c r="F1849" s="127">
        <v>12</v>
      </c>
      <c r="G1849" s="127">
        <v>127</v>
      </c>
      <c r="H1849" s="322">
        <v>0.70484999999999998</v>
      </c>
      <c r="I1849" s="9">
        <v>5260.0790880000004</v>
      </c>
      <c r="J1849">
        <f t="shared" si="85"/>
        <v>5.5500000000000002E-3</v>
      </c>
      <c r="K1849">
        <v>1.7528999999999999</v>
      </c>
      <c r="W1849" s="9">
        <v>5260.0790880000004</v>
      </c>
      <c r="X1849">
        <v>5.5500000000000002E-3</v>
      </c>
    </row>
    <row r="1850" spans="3:24">
      <c r="C1850">
        <v>2016</v>
      </c>
      <c r="D1850">
        <v>502</v>
      </c>
      <c r="E1850" s="321">
        <v>2</v>
      </c>
      <c r="F1850" s="127">
        <v>13</v>
      </c>
      <c r="G1850" s="127">
        <v>127</v>
      </c>
      <c r="H1850" s="322">
        <v>0.70933000000000002</v>
      </c>
      <c r="I1850" s="9">
        <v>5629.851216</v>
      </c>
      <c r="J1850">
        <f t="shared" si="85"/>
        <v>5.5852755905511815E-3</v>
      </c>
      <c r="K1850">
        <v>2.1920999999999999</v>
      </c>
      <c r="W1850" s="9">
        <v>5629.851216</v>
      </c>
      <c r="X1850">
        <v>5.5852755905511815E-3</v>
      </c>
    </row>
    <row r="1851" spans="3:24">
      <c r="C1851">
        <v>2016</v>
      </c>
      <c r="D1851">
        <v>502</v>
      </c>
      <c r="E1851" s="321">
        <v>2</v>
      </c>
      <c r="F1851" s="127">
        <v>14</v>
      </c>
      <c r="G1851" s="127">
        <v>127</v>
      </c>
      <c r="H1851" s="322">
        <v>0.61416000000000004</v>
      </c>
      <c r="I1851" s="9">
        <v>5569.1634239999994</v>
      </c>
      <c r="J1851">
        <f t="shared" si="85"/>
        <v>4.8359055118110238E-3</v>
      </c>
      <c r="K1851">
        <v>1.8804000000000001</v>
      </c>
      <c r="W1851" s="9">
        <v>5569.1634239999994</v>
      </c>
      <c r="X1851">
        <v>4.8359055118110238E-3</v>
      </c>
    </row>
    <row r="1852" spans="3:24">
      <c r="C1852">
        <v>2016</v>
      </c>
      <c r="D1852">
        <v>502</v>
      </c>
      <c r="E1852" s="321">
        <v>3</v>
      </c>
      <c r="F1852" s="127">
        <v>1</v>
      </c>
      <c r="G1852" s="127">
        <v>127</v>
      </c>
      <c r="H1852" s="322">
        <v>0.40318500000000002</v>
      </c>
      <c r="I1852" s="9">
        <v>2273.6751839999997</v>
      </c>
      <c r="J1852">
        <f t="shared" si="85"/>
        <v>3.1746850393700788E-3</v>
      </c>
      <c r="K1852">
        <v>1.7064999999999999</v>
      </c>
      <c r="W1852" s="9">
        <v>2273.6751839999997</v>
      </c>
      <c r="X1852">
        <v>3.1746850393700788E-3</v>
      </c>
    </row>
    <row r="1853" spans="3:24">
      <c r="C1853">
        <v>2016</v>
      </c>
      <c r="D1853">
        <v>502</v>
      </c>
      <c r="E1853" s="321">
        <v>3</v>
      </c>
      <c r="F1853" s="127">
        <v>2</v>
      </c>
      <c r="G1853" s="127">
        <v>127</v>
      </c>
      <c r="H1853" s="322">
        <v>0.46752500000000002</v>
      </c>
      <c r="I1853" s="9">
        <v>2721.0712320000002</v>
      </c>
      <c r="J1853">
        <f t="shared" si="85"/>
        <v>3.6812992125984253E-3</v>
      </c>
      <c r="K1853">
        <v>1.5462</v>
      </c>
      <c r="W1853" s="9">
        <v>2721.0712320000002</v>
      </c>
      <c r="X1853">
        <v>3.6812992125984253E-3</v>
      </c>
    </row>
    <row r="1854" spans="3:24">
      <c r="C1854">
        <v>2016</v>
      </c>
      <c r="D1854">
        <v>502</v>
      </c>
      <c r="E1854" s="321">
        <v>3</v>
      </c>
      <c r="F1854" s="127">
        <v>3</v>
      </c>
      <c r="G1854" s="127">
        <v>127</v>
      </c>
      <c r="H1854" s="322">
        <v>0.60590499999999992</v>
      </c>
      <c r="I1854" s="9">
        <v>3908.0115360000004</v>
      </c>
      <c r="J1854">
        <f t="shared" si="85"/>
        <v>4.770905511811023E-3</v>
      </c>
      <c r="K1854">
        <v>1.6949000000000001</v>
      </c>
      <c r="W1854" s="9">
        <v>3908.0115360000004</v>
      </c>
      <c r="X1854">
        <v>4.770905511811023E-3</v>
      </c>
    </row>
    <row r="1855" spans="3:24">
      <c r="C1855">
        <v>2016</v>
      </c>
      <c r="D1855">
        <v>502</v>
      </c>
      <c r="E1855" s="321">
        <v>3</v>
      </c>
      <c r="F1855" s="127">
        <v>4</v>
      </c>
      <c r="G1855" s="127">
        <v>127</v>
      </c>
      <c r="H1855" s="322">
        <v>0.65735499999999991</v>
      </c>
      <c r="I1855" s="9">
        <v>4409.0386560000006</v>
      </c>
      <c r="J1855">
        <f t="shared" si="85"/>
        <v>5.1760236220472437E-3</v>
      </c>
      <c r="K1855">
        <v>1.6043000000000001</v>
      </c>
      <c r="W1855" s="9">
        <v>4409.0386560000006</v>
      </c>
      <c r="X1855">
        <v>5.1760236220472437E-3</v>
      </c>
    </row>
    <row r="1856" spans="3:24">
      <c r="C1856">
        <v>2016</v>
      </c>
      <c r="D1856">
        <v>502</v>
      </c>
      <c r="E1856" s="321">
        <v>3</v>
      </c>
      <c r="F1856" s="127">
        <v>5</v>
      </c>
      <c r="G1856" s="127">
        <v>127</v>
      </c>
      <c r="H1856" s="322">
        <v>0.66407499999999997</v>
      </c>
      <c r="I1856" s="9">
        <v>4811.2716960000007</v>
      </c>
      <c r="J1856">
        <f t="shared" si="85"/>
        <v>5.2289370078740151E-3</v>
      </c>
      <c r="K1856">
        <v>1.9112</v>
      </c>
      <c r="W1856" s="9">
        <v>4811.2716960000007</v>
      </c>
      <c r="X1856">
        <v>5.2289370078740151E-3</v>
      </c>
    </row>
    <row r="1857" spans="3:24">
      <c r="C1857">
        <v>2016</v>
      </c>
      <c r="D1857">
        <v>502</v>
      </c>
      <c r="E1857" s="321">
        <v>3</v>
      </c>
      <c r="F1857" s="127">
        <v>6</v>
      </c>
      <c r="G1857" s="127">
        <v>127</v>
      </c>
      <c r="H1857" s="322">
        <v>0.69051499999999999</v>
      </c>
      <c r="I1857" s="9">
        <v>5039.9094239999995</v>
      </c>
      <c r="J1857">
        <f t="shared" si="85"/>
        <v>5.4371259842519682E-3</v>
      </c>
      <c r="K1857">
        <v>1.8553999999999999</v>
      </c>
      <c r="W1857" s="9">
        <v>5039.9094239999995</v>
      </c>
      <c r="X1857">
        <v>5.4371259842519682E-3</v>
      </c>
    </row>
    <row r="1858" spans="3:24">
      <c r="C1858">
        <v>2016</v>
      </c>
      <c r="D1858">
        <v>502</v>
      </c>
      <c r="E1858" s="321">
        <v>3</v>
      </c>
      <c r="F1858" s="127">
        <v>7</v>
      </c>
      <c r="G1858" s="127">
        <v>127</v>
      </c>
      <c r="H1858" s="322">
        <v>0.50819499999999995</v>
      </c>
      <c r="I1858" s="9">
        <v>5387.1000480000002</v>
      </c>
      <c r="J1858">
        <f t="shared" si="85"/>
        <v>4.0015354330708661E-3</v>
      </c>
      <c r="K1858">
        <v>2.0398999999999998</v>
      </c>
      <c r="W1858" s="9">
        <v>5387.1000480000002</v>
      </c>
      <c r="X1858">
        <v>4.0015354330708661E-3</v>
      </c>
    </row>
    <row r="1859" spans="3:24">
      <c r="C1859">
        <v>2016</v>
      </c>
      <c r="D1859">
        <v>502</v>
      </c>
      <c r="E1859" s="321">
        <v>3</v>
      </c>
      <c r="F1859" s="127">
        <v>8</v>
      </c>
      <c r="G1859" s="127">
        <v>127</v>
      </c>
      <c r="H1859" s="322">
        <v>0.56455</v>
      </c>
      <c r="I1859" s="9">
        <v>4486.6625759999988</v>
      </c>
      <c r="J1859">
        <f t="shared" si="85"/>
        <v>4.4452755905511811E-3</v>
      </c>
      <c r="K1859">
        <v>1.6982999999999999</v>
      </c>
      <c r="W1859" s="9">
        <v>4486.6625759999988</v>
      </c>
      <c r="X1859">
        <v>4.4452755905511811E-3</v>
      </c>
    </row>
    <row r="1860" spans="3:24">
      <c r="C1860">
        <v>2016</v>
      </c>
      <c r="D1860">
        <v>502</v>
      </c>
      <c r="E1860" s="321">
        <v>3</v>
      </c>
      <c r="F1860" s="127">
        <v>9</v>
      </c>
      <c r="G1860" s="127">
        <v>127</v>
      </c>
      <c r="H1860" s="322">
        <v>0.50144</v>
      </c>
      <c r="I1860" s="9">
        <v>4980.6329759999999</v>
      </c>
      <c r="J1860">
        <f t="shared" si="85"/>
        <v>3.9483464566929137E-3</v>
      </c>
      <c r="K1860">
        <v>1.8661000000000001</v>
      </c>
      <c r="W1860" s="9">
        <v>4980.6329759999999</v>
      </c>
      <c r="X1860">
        <v>3.9483464566929137E-3</v>
      </c>
    </row>
    <row r="1861" spans="3:24">
      <c r="C1861">
        <v>2016</v>
      </c>
      <c r="D1861">
        <v>502</v>
      </c>
      <c r="E1861" s="321">
        <v>3</v>
      </c>
      <c r="F1861" s="127">
        <v>10</v>
      </c>
      <c r="G1861" s="127">
        <v>127</v>
      </c>
      <c r="H1861" s="322">
        <v>0.61051</v>
      </c>
      <c r="I1861" s="9">
        <v>4852.2006720000008</v>
      </c>
      <c r="J1861">
        <f t="shared" si="85"/>
        <v>4.8071653543307084E-3</v>
      </c>
      <c r="K1861">
        <v>1.9549000000000001</v>
      </c>
      <c r="W1861" s="9">
        <v>4852.2006720000008</v>
      </c>
      <c r="X1861">
        <v>4.8071653543307084E-3</v>
      </c>
    </row>
    <row r="1862" spans="3:24">
      <c r="C1862">
        <v>2016</v>
      </c>
      <c r="D1862">
        <v>502</v>
      </c>
      <c r="E1862" s="321">
        <v>3</v>
      </c>
      <c r="F1862" s="127">
        <v>11</v>
      </c>
      <c r="G1862" s="127">
        <v>127</v>
      </c>
      <c r="H1862" s="322">
        <v>0.69970500000000002</v>
      </c>
      <c r="I1862" s="9">
        <v>5346.1710719999992</v>
      </c>
      <c r="J1862">
        <f t="shared" si="85"/>
        <v>5.5094881889763778E-3</v>
      </c>
      <c r="K1862">
        <v>1.8559000000000001</v>
      </c>
      <c r="W1862" s="9">
        <v>5346.1710719999992</v>
      </c>
      <c r="X1862">
        <v>5.5094881889763778E-3</v>
      </c>
    </row>
    <row r="1863" spans="3:24">
      <c r="C1863">
        <v>2016</v>
      </c>
      <c r="D1863">
        <v>502</v>
      </c>
      <c r="E1863" s="321">
        <v>3</v>
      </c>
      <c r="F1863" s="127">
        <v>12</v>
      </c>
      <c r="G1863" s="127">
        <v>127</v>
      </c>
      <c r="H1863" s="322">
        <v>0.63650499999999999</v>
      </c>
      <c r="I1863" s="9">
        <v>5000.3917919999985</v>
      </c>
      <c r="J1863">
        <f t="shared" si="85"/>
        <v>5.0118503937007872E-3</v>
      </c>
      <c r="K1863">
        <v>1.8804000000000001</v>
      </c>
      <c r="W1863" s="9">
        <v>5000.3917919999985</v>
      </c>
      <c r="X1863">
        <v>5.0118503937007872E-3</v>
      </c>
    </row>
    <row r="1864" spans="3:24">
      <c r="C1864">
        <v>2016</v>
      </c>
      <c r="D1864">
        <v>502</v>
      </c>
      <c r="E1864" s="321">
        <v>3</v>
      </c>
      <c r="F1864" s="127">
        <v>13</v>
      </c>
      <c r="G1864" s="127">
        <v>127</v>
      </c>
      <c r="H1864" s="322">
        <v>0.61957499999999999</v>
      </c>
      <c r="I1864" s="9">
        <v>5325.0009120000004</v>
      </c>
      <c r="J1864">
        <f t="shared" si="85"/>
        <v>4.8785433070866139E-3</v>
      </c>
      <c r="K1864">
        <v>2.0989</v>
      </c>
      <c r="W1864" s="9">
        <v>5325.0009120000004</v>
      </c>
      <c r="X1864">
        <v>4.8785433070866139E-3</v>
      </c>
    </row>
    <row r="1865" spans="3:24">
      <c r="C1865">
        <v>2016</v>
      </c>
      <c r="D1865">
        <v>502</v>
      </c>
      <c r="E1865" s="321">
        <v>3</v>
      </c>
      <c r="F1865" s="127">
        <v>14</v>
      </c>
      <c r="G1865" s="127">
        <v>127</v>
      </c>
      <c r="H1865" s="322">
        <v>0.419265</v>
      </c>
      <c r="I1865" s="9">
        <v>4898.7750239999987</v>
      </c>
      <c r="J1865">
        <f t="shared" si="85"/>
        <v>3.3012992125984251E-3</v>
      </c>
      <c r="K1865">
        <v>1.7989999999999999</v>
      </c>
      <c r="W1865" s="9">
        <v>4898.7750239999987</v>
      </c>
      <c r="X1865">
        <v>3.3012992125984251E-3</v>
      </c>
    </row>
    <row r="1866" spans="3:24">
      <c r="C1866">
        <v>2016</v>
      </c>
      <c r="D1866">
        <v>502</v>
      </c>
      <c r="E1866" s="321">
        <v>4</v>
      </c>
      <c r="F1866" s="127">
        <v>1</v>
      </c>
      <c r="G1866" s="127">
        <v>127</v>
      </c>
      <c r="H1866" s="322">
        <v>0.318635</v>
      </c>
      <c r="I1866" s="9">
        <v>2248.2709919999993</v>
      </c>
      <c r="J1866">
        <f t="shared" si="85"/>
        <v>2.5089370078740158E-3</v>
      </c>
      <c r="K1866">
        <v>1.5622</v>
      </c>
      <c r="W1866" s="9">
        <v>2248.2709919999993</v>
      </c>
      <c r="X1866">
        <v>2.5089370078740158E-3</v>
      </c>
    </row>
    <row r="1867" spans="3:24">
      <c r="C1867">
        <v>2016</v>
      </c>
      <c r="D1867">
        <v>502</v>
      </c>
      <c r="E1867" s="321">
        <v>4</v>
      </c>
      <c r="F1867" s="127">
        <v>2</v>
      </c>
      <c r="G1867" s="127">
        <v>127</v>
      </c>
      <c r="H1867" s="322">
        <v>0.34332499999999999</v>
      </c>
      <c r="I1867" s="9">
        <v>2695.6670400000007</v>
      </c>
      <c r="J1867">
        <f t="shared" si="85"/>
        <v>2.7033464566929132E-3</v>
      </c>
      <c r="K1867">
        <v>1.7061999999999999</v>
      </c>
      <c r="W1867" s="9">
        <v>2695.6670400000007</v>
      </c>
      <c r="X1867">
        <v>2.7033464566929132E-3</v>
      </c>
    </row>
    <row r="1868" spans="3:24">
      <c r="C1868">
        <v>2016</v>
      </c>
      <c r="D1868">
        <v>502</v>
      </c>
      <c r="E1868" s="321">
        <v>4</v>
      </c>
      <c r="F1868" s="127">
        <v>3</v>
      </c>
      <c r="G1868" s="127">
        <v>127</v>
      </c>
      <c r="H1868" s="322">
        <v>0.38312999999999997</v>
      </c>
      <c r="I1868" s="9">
        <v>2852.3262240000008</v>
      </c>
      <c r="J1868">
        <f t="shared" si="85"/>
        <v>3.0167716535433068E-3</v>
      </c>
      <c r="K1868">
        <v>1.8234999999999999</v>
      </c>
      <c r="W1868" s="9">
        <v>2852.3262240000008</v>
      </c>
      <c r="X1868">
        <v>3.0167716535433068E-3</v>
      </c>
    </row>
    <row r="1869" spans="3:24">
      <c r="C1869">
        <v>2016</v>
      </c>
      <c r="D1869">
        <v>502</v>
      </c>
      <c r="E1869" s="321">
        <v>4</v>
      </c>
      <c r="F1869" s="127">
        <v>4</v>
      </c>
      <c r="G1869" s="127">
        <v>127</v>
      </c>
      <c r="H1869" s="322">
        <v>0.47959499999999999</v>
      </c>
      <c r="I1869" s="9">
        <v>3549.5301599999998</v>
      </c>
      <c r="J1869">
        <f t="shared" si="85"/>
        <v>3.7763385826771654E-3</v>
      </c>
      <c r="K1869">
        <v>1.7545999999999999</v>
      </c>
      <c r="W1869" s="9">
        <v>3549.5301599999998</v>
      </c>
      <c r="X1869">
        <v>3.7763385826771654E-3</v>
      </c>
    </row>
    <row r="1870" spans="3:24">
      <c r="C1870">
        <v>2016</v>
      </c>
      <c r="D1870">
        <v>502</v>
      </c>
      <c r="E1870" s="321">
        <v>4</v>
      </c>
      <c r="F1870" s="127">
        <v>5</v>
      </c>
      <c r="G1870" s="127">
        <v>127</v>
      </c>
      <c r="H1870" s="322">
        <v>0.58077000000000001</v>
      </c>
      <c r="I1870" s="9">
        <v>4948.1720640000003</v>
      </c>
      <c r="J1870">
        <f t="shared" si="85"/>
        <v>4.5729921259842522E-3</v>
      </c>
      <c r="K1870">
        <v>1.7096</v>
      </c>
      <c r="W1870" s="9">
        <v>4948.1720640000003</v>
      </c>
      <c r="X1870">
        <v>4.5729921259842522E-3</v>
      </c>
    </row>
    <row r="1871" spans="3:24">
      <c r="C1871">
        <v>2016</v>
      </c>
      <c r="D1871">
        <v>502</v>
      </c>
      <c r="E1871" s="321">
        <v>4</v>
      </c>
      <c r="F1871" s="127">
        <v>6</v>
      </c>
      <c r="G1871" s="127">
        <v>127</v>
      </c>
      <c r="H1871" s="322">
        <v>0.68341000000000007</v>
      </c>
      <c r="I1871" s="9">
        <v>5272.7811839999986</v>
      </c>
      <c r="J1871">
        <f t="shared" si="85"/>
        <v>5.3811811023622052E-3</v>
      </c>
      <c r="K1871">
        <v>1.7991999999999999</v>
      </c>
      <c r="W1871" s="9">
        <v>5272.7811839999986</v>
      </c>
      <c r="X1871">
        <v>5.3811811023622052E-3</v>
      </c>
    </row>
    <row r="1872" spans="3:24">
      <c r="C1872">
        <v>2016</v>
      </c>
      <c r="D1872">
        <v>502</v>
      </c>
      <c r="E1872" s="321">
        <v>4</v>
      </c>
      <c r="F1872" s="127">
        <v>7</v>
      </c>
      <c r="G1872" s="127">
        <v>127</v>
      </c>
      <c r="H1872" s="322">
        <v>0.71399499999999994</v>
      </c>
      <c r="I1872" s="9">
        <v>5267.135808</v>
      </c>
      <c r="J1872">
        <f t="shared" si="85"/>
        <v>5.6220078740157478E-3</v>
      </c>
      <c r="K1872">
        <v>2.2395999999999998</v>
      </c>
      <c r="W1872" s="9">
        <v>5267.135808</v>
      </c>
      <c r="X1872">
        <v>5.6220078740157478E-3</v>
      </c>
    </row>
    <row r="1873" spans="3:24">
      <c r="C1873">
        <v>2016</v>
      </c>
      <c r="D1873">
        <v>502</v>
      </c>
      <c r="E1873" s="321">
        <v>4</v>
      </c>
      <c r="F1873" s="127">
        <v>8</v>
      </c>
      <c r="G1873" s="127">
        <v>127</v>
      </c>
      <c r="H1873" s="322">
        <v>0.51056000000000001</v>
      </c>
      <c r="I1873" s="9">
        <v>4126.7698559999999</v>
      </c>
      <c r="J1873">
        <f t="shared" si="85"/>
        <v>4.0201574803149604E-3</v>
      </c>
      <c r="K1873">
        <v>1.6009</v>
      </c>
      <c r="W1873" s="9">
        <v>4126.7698559999999</v>
      </c>
      <c r="X1873">
        <v>4.0201574803149604E-3</v>
      </c>
    </row>
    <row r="1874" spans="3:24">
      <c r="C1874">
        <v>2016</v>
      </c>
      <c r="D1874">
        <v>502</v>
      </c>
      <c r="E1874" s="321">
        <v>4</v>
      </c>
      <c r="F1874" s="127">
        <v>9</v>
      </c>
      <c r="G1874" s="127">
        <v>127</v>
      </c>
      <c r="H1874" s="322">
        <v>0.58621999999999996</v>
      </c>
      <c r="I1874" s="9">
        <v>4698.364176</v>
      </c>
      <c r="J1874">
        <f t="shared" si="85"/>
        <v>4.6159055118110233E-3</v>
      </c>
      <c r="K1874">
        <v>1.6544000000000001</v>
      </c>
      <c r="W1874" s="9">
        <v>4698.364176</v>
      </c>
      <c r="X1874">
        <v>4.6159055118110233E-3</v>
      </c>
    </row>
    <row r="1875" spans="3:24">
      <c r="C1875">
        <v>2016</v>
      </c>
      <c r="D1875">
        <v>502</v>
      </c>
      <c r="E1875" s="321">
        <v>4</v>
      </c>
      <c r="F1875" s="127">
        <v>10</v>
      </c>
      <c r="G1875" s="127">
        <v>127</v>
      </c>
      <c r="H1875" s="322">
        <v>0.63897000000000004</v>
      </c>
      <c r="I1875" s="9">
        <v>5175.3984480000008</v>
      </c>
      <c r="J1875">
        <f t="shared" si="85"/>
        <v>5.0312598425196857E-3</v>
      </c>
      <c r="K1875">
        <v>1.8035000000000001</v>
      </c>
      <c r="W1875" s="9">
        <v>5175.3984480000008</v>
      </c>
      <c r="X1875">
        <v>5.0312598425196857E-3</v>
      </c>
    </row>
    <row r="1876" spans="3:24">
      <c r="C1876">
        <v>2016</v>
      </c>
      <c r="D1876">
        <v>502</v>
      </c>
      <c r="E1876" s="321">
        <v>4</v>
      </c>
      <c r="F1876" s="127">
        <v>11</v>
      </c>
      <c r="G1876" s="127">
        <v>127</v>
      </c>
      <c r="H1876" s="322">
        <v>0.57202500000000001</v>
      </c>
      <c r="I1876" s="9">
        <v>4222.7412480000003</v>
      </c>
      <c r="J1876">
        <f t="shared" si="85"/>
        <v>4.5041338582677169E-3</v>
      </c>
      <c r="K1876">
        <v>1.6778999999999999</v>
      </c>
      <c r="W1876" s="9">
        <v>4222.7412480000003</v>
      </c>
      <c r="X1876">
        <v>4.5041338582677169E-3</v>
      </c>
    </row>
    <row r="1877" spans="3:24">
      <c r="C1877">
        <v>2016</v>
      </c>
      <c r="D1877">
        <v>502</v>
      </c>
      <c r="E1877" s="321">
        <v>4</v>
      </c>
      <c r="F1877" s="127">
        <v>12</v>
      </c>
      <c r="G1877" s="127">
        <v>127</v>
      </c>
      <c r="H1877" s="322">
        <v>0.64880000000000004</v>
      </c>
      <c r="I1877" s="9">
        <v>5381.4546720000008</v>
      </c>
      <c r="J1877">
        <f t="shared" si="85"/>
        <v>5.1086614173228347E-3</v>
      </c>
      <c r="K1877">
        <v>1.966</v>
      </c>
      <c r="W1877" s="9">
        <v>5381.4546720000008</v>
      </c>
      <c r="X1877">
        <v>5.1086614173228347E-3</v>
      </c>
    </row>
    <row r="1878" spans="3:24">
      <c r="C1878">
        <v>2016</v>
      </c>
      <c r="D1878">
        <v>502</v>
      </c>
      <c r="E1878" s="321">
        <v>4</v>
      </c>
      <c r="F1878" s="127">
        <v>13</v>
      </c>
      <c r="G1878" s="127">
        <v>127</v>
      </c>
      <c r="H1878" s="322">
        <v>0.720225</v>
      </c>
      <c r="I1878" s="9">
        <v>5377.2206400000005</v>
      </c>
      <c r="J1878">
        <f t="shared" si="85"/>
        <v>5.6710629921259839E-3</v>
      </c>
      <c r="K1878">
        <v>2.2736000000000001</v>
      </c>
      <c r="W1878" s="9">
        <v>5377.2206400000005</v>
      </c>
      <c r="X1878">
        <v>5.6710629921259839E-3</v>
      </c>
    </row>
    <row r="1879" spans="3:24">
      <c r="C1879">
        <v>2016</v>
      </c>
      <c r="D1879">
        <v>502</v>
      </c>
      <c r="E1879" s="321">
        <v>4</v>
      </c>
      <c r="F1879" s="127">
        <v>14</v>
      </c>
      <c r="G1879" s="127">
        <v>127</v>
      </c>
      <c r="H1879" s="322">
        <v>0.58221000000000001</v>
      </c>
      <c r="I1879" s="9">
        <v>5007.4485119999999</v>
      </c>
      <c r="J1879">
        <f>H1879/G1879</f>
        <v>4.5843307086614171E-3</v>
      </c>
      <c r="K1879">
        <v>1.59</v>
      </c>
      <c r="W1879" s="9">
        <v>5007.4485119999999</v>
      </c>
      <c r="X1879">
        <v>4.5843307086614171E-3</v>
      </c>
    </row>
    <row r="1881" spans="3:24">
      <c r="V1881" s="6" t="s">
        <v>116</v>
      </c>
      <c r="W1881">
        <f>MIN(W4:W1879)</f>
        <v>128.77440936585367</v>
      </c>
    </row>
    <row r="1882" spans="3:24">
      <c r="V1882" s="6" t="s">
        <v>118</v>
      </c>
      <c r="W1882">
        <f>MAX(W4:W1879)</f>
        <v>6730.5512195121973</v>
      </c>
    </row>
    <row r="1883" spans="3:24">
      <c r="V1883" s="6" t="s">
        <v>117</v>
      </c>
      <c r="W1883">
        <f>AVERAGE(W4:W1879)</f>
        <v>3323.4801184135713</v>
      </c>
      <c r="X1883" s="478">
        <f>W1883/1.12/60</f>
        <v>49.456549381154332</v>
      </c>
    </row>
    <row r="1884" spans="3:24">
      <c r="X1884" s="492" t="s">
        <v>180</v>
      </c>
    </row>
  </sheetData>
  <sortState ref="C4:J1879">
    <sortCondition ref="C4"/>
  </sortState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AH30" sqref="AH30"/>
    </sheetView>
  </sheetViews>
  <sheetFormatPr defaultRowHeight="12.75"/>
  <cols>
    <col min="1" max="16384" width="9.140625" style="14"/>
  </cols>
  <sheetData>
    <row r="1" spans="2:21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43" t="s">
        <v>196</v>
      </c>
      <c r="O1" s="143" t="s">
        <v>197</v>
      </c>
      <c r="P1" s="143"/>
    </row>
    <row r="2" spans="2:21">
      <c r="B2" s="24" t="s">
        <v>5</v>
      </c>
      <c r="C2" s="24" t="s">
        <v>6</v>
      </c>
      <c r="D2" s="24" t="s">
        <v>7</v>
      </c>
      <c r="E2" s="24" t="s">
        <v>8</v>
      </c>
      <c r="F2" s="24"/>
      <c r="G2" s="24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72" t="s">
        <v>3</v>
      </c>
      <c r="N2" s="31" t="s">
        <v>195</v>
      </c>
      <c r="O2" s="31" t="s">
        <v>48</v>
      </c>
      <c r="P2" s="31" t="s">
        <v>198</v>
      </c>
    </row>
    <row r="3" spans="2:21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4" si="0">1-(J4/H4)</f>
        <v>8.7035854392847445E-2</v>
      </c>
      <c r="O4" s="14">
        <f t="shared" ref="O4:O45" si="1">(J4-H4)</f>
        <v>-2.3850000000000016</v>
      </c>
      <c r="P4" s="14">
        <f t="shared" ref="P4:P44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ht="13.5" thickBot="1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ref="N45:N50" si="3">1-(J45/H45)</f>
        <v>-0.14606743877998385</v>
      </c>
      <c r="O45" s="14">
        <f t="shared" si="1"/>
        <v>5.1052650000000028</v>
      </c>
      <c r="P45" s="14">
        <f t="shared" ref="P45:P50" si="4">K45-H45</f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ht="15" thickBot="1">
      <c r="B46" s="14">
        <v>1971</v>
      </c>
      <c r="C46" s="14">
        <v>4</v>
      </c>
      <c r="D46" s="14">
        <v>2</v>
      </c>
      <c r="E46" s="14">
        <v>39.299999999999997</v>
      </c>
      <c r="G46" s="14">
        <v>2014</v>
      </c>
      <c r="H46" s="318">
        <v>26.581756500000001</v>
      </c>
      <c r="I46" s="318">
        <v>28.973571199999999</v>
      </c>
      <c r="J46" s="318">
        <v>25.885349399999999</v>
      </c>
      <c r="K46" s="318">
        <v>28.628839800000002</v>
      </c>
      <c r="L46" s="318">
        <v>31.388724499999999</v>
      </c>
      <c r="M46" s="417">
        <v>29.798127399999998</v>
      </c>
      <c r="N46" s="14">
        <f t="shared" si="3"/>
        <v>2.6198686305775265E-2</v>
      </c>
      <c r="O46" s="14">
        <f>(J46-H46)</f>
        <v>-0.69640710000000183</v>
      </c>
      <c r="P46" s="14">
        <f t="shared" si="4"/>
        <v>2.0470833000000006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ht="15" thickBot="1">
      <c r="B47" s="14">
        <v>1971</v>
      </c>
      <c r="C47" s="14">
        <v>4</v>
      </c>
      <c r="D47" s="14">
        <v>3</v>
      </c>
      <c r="E47" s="14">
        <v>35.1</v>
      </c>
      <c r="G47" s="14">
        <v>2015</v>
      </c>
      <c r="H47" s="318">
        <v>30.3686045</v>
      </c>
      <c r="I47" s="318">
        <v>49.149487299999997</v>
      </c>
      <c r="J47" s="318">
        <v>39.132711100000002</v>
      </c>
      <c r="K47" s="318">
        <v>45.829174299999998</v>
      </c>
      <c r="L47" s="318">
        <v>46.476838600000001</v>
      </c>
      <c r="M47" s="417">
        <v>28.5147938</v>
      </c>
      <c r="N47" s="14">
        <f t="shared" si="3"/>
        <v>-0.28859102169149731</v>
      </c>
      <c r="O47" s="14">
        <f>(J47-H47)</f>
        <v>8.7641066000000016</v>
      </c>
      <c r="P47" s="14">
        <f t="shared" si="4"/>
        <v>15.460569799999998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ht="15" thickBot="1">
      <c r="B48" s="14">
        <v>1971</v>
      </c>
      <c r="C48" s="14">
        <v>4</v>
      </c>
      <c r="D48" s="14">
        <v>4</v>
      </c>
      <c r="E48" s="14">
        <v>39.6</v>
      </c>
      <c r="G48" s="14">
        <v>2016</v>
      </c>
      <c r="H48" s="318">
        <v>53.578800000000001</v>
      </c>
      <c r="I48" s="318">
        <v>70.805742899999998</v>
      </c>
      <c r="J48" s="318">
        <v>64.977000000000004</v>
      </c>
      <c r="K48" s="318">
        <v>71.609528600000004</v>
      </c>
      <c r="L48" s="318">
        <v>72.797057100000004</v>
      </c>
      <c r="M48" s="417">
        <v>28.485128599999999</v>
      </c>
      <c r="N48" s="14">
        <f t="shared" si="3"/>
        <v>-0.2127371273712737</v>
      </c>
      <c r="O48" s="14">
        <f>(J48-H48)</f>
        <v>11.398200000000003</v>
      </c>
      <c r="P48" s="14">
        <f t="shared" si="4"/>
        <v>18.030728600000003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ht="15" thickBot="1">
      <c r="B49" s="14">
        <v>1971</v>
      </c>
      <c r="C49" s="14">
        <v>4</v>
      </c>
      <c r="D49" s="14">
        <v>5</v>
      </c>
      <c r="E49" s="14">
        <v>35.1</v>
      </c>
      <c r="G49" s="14">
        <v>2017</v>
      </c>
      <c r="H49" s="318">
        <v>50.925874999999998</v>
      </c>
      <c r="I49" s="318">
        <v>63.277958300000002</v>
      </c>
      <c r="J49" s="318">
        <v>61.0848333</v>
      </c>
      <c r="K49" s="318">
        <v>69.615333300000003</v>
      </c>
      <c r="L49" s="318">
        <v>64.861041700000001</v>
      </c>
      <c r="M49" s="417">
        <v>17.812208300000002</v>
      </c>
      <c r="N49" s="14">
        <f t="shared" si="3"/>
        <v>-0.19948519883065341</v>
      </c>
      <c r="O49" s="14">
        <f>(J49-H49)</f>
        <v>10.158958300000002</v>
      </c>
      <c r="P49" s="14">
        <f t="shared" si="4"/>
        <v>18.689458300000005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ht="14.25">
      <c r="B50" s="14">
        <v>1971</v>
      </c>
      <c r="C50" s="14">
        <v>4</v>
      </c>
      <c r="D50" s="14">
        <v>6</v>
      </c>
      <c r="E50" s="14">
        <v>38.6</v>
      </c>
      <c r="G50" s="14">
        <v>2018</v>
      </c>
      <c r="H50" s="318">
        <v>29.523945300000001</v>
      </c>
      <c r="I50" s="318">
        <v>31.932603</v>
      </c>
      <c r="J50" s="318">
        <v>28.095586399999998</v>
      </c>
      <c r="K50" s="318">
        <v>33.872273300000003</v>
      </c>
      <c r="L50" s="318">
        <v>35.708929400000002</v>
      </c>
      <c r="M50" s="417">
        <v>25.171523400000002</v>
      </c>
      <c r="N50" s="14">
        <f t="shared" si="3"/>
        <v>4.8379675733920435E-2</v>
      </c>
      <c r="O50" s="14">
        <f>(J50-H50)</f>
        <v>-1.4283589000000028</v>
      </c>
      <c r="P50" s="14">
        <f t="shared" si="4"/>
        <v>4.3483280000000022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>
      <c r="B210" s="14">
        <v>1975</v>
      </c>
      <c r="C210" s="14">
        <v>3</v>
      </c>
      <c r="D210" s="14">
        <v>12</v>
      </c>
      <c r="E210" s="14">
        <v>46.948</v>
      </c>
    </row>
    <row r="211" spans="2:10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>
      <c r="B212" s="14">
        <v>1975</v>
      </c>
      <c r="C212" s="14">
        <v>3</v>
      </c>
      <c r="D212" s="14">
        <v>14</v>
      </c>
      <c r="E212" s="14">
        <v>45.012</v>
      </c>
    </row>
    <row r="213" spans="2:10">
      <c r="B213" s="14">
        <v>1975</v>
      </c>
      <c r="C213" s="14">
        <v>4</v>
      </c>
      <c r="D213" s="14">
        <v>1</v>
      </c>
      <c r="E213" s="14">
        <v>33.517000000000003</v>
      </c>
      <c r="J213" s="173"/>
    </row>
    <row r="214" spans="2:10">
      <c r="B214" s="14">
        <v>1975</v>
      </c>
      <c r="C214" s="14">
        <v>4</v>
      </c>
      <c r="D214" s="14">
        <v>2</v>
      </c>
      <c r="E214" s="14">
        <v>30.129000000000001</v>
      </c>
    </row>
    <row r="215" spans="2:10">
      <c r="B215" s="14">
        <v>1975</v>
      </c>
      <c r="C215" s="14">
        <v>4</v>
      </c>
      <c r="D215" s="14">
        <v>3</v>
      </c>
      <c r="E215" s="14">
        <v>40.898000000000003</v>
      </c>
    </row>
    <row r="216" spans="2:10">
      <c r="B216" s="14">
        <v>1975</v>
      </c>
      <c r="C216" s="14">
        <v>4</v>
      </c>
      <c r="D216" s="14">
        <v>4</v>
      </c>
      <c r="E216" s="14">
        <v>42.107999999999997</v>
      </c>
    </row>
    <row r="217" spans="2:10">
      <c r="B217" s="14">
        <v>1975</v>
      </c>
      <c r="C217" s="14">
        <v>4</v>
      </c>
      <c r="D217" s="14">
        <v>5</v>
      </c>
      <c r="E217" s="14">
        <v>50.335999999999999</v>
      </c>
    </row>
    <row r="218" spans="2:10">
      <c r="B218" s="14">
        <v>1975</v>
      </c>
      <c r="C218" s="14">
        <v>4</v>
      </c>
      <c r="D218" s="14">
        <v>6</v>
      </c>
      <c r="E218" s="14">
        <v>53.603000000000002</v>
      </c>
    </row>
    <row r="219" spans="2:10">
      <c r="B219" s="14">
        <v>1975</v>
      </c>
      <c r="C219" s="14">
        <v>4</v>
      </c>
      <c r="D219" s="14">
        <v>7</v>
      </c>
      <c r="E219" s="14">
        <v>52.271999999999998</v>
      </c>
    </row>
    <row r="220" spans="2:10">
      <c r="B220" s="14">
        <v>1975</v>
      </c>
      <c r="C220" s="14">
        <v>4</v>
      </c>
      <c r="D220" s="14">
        <v>8</v>
      </c>
      <c r="E220" s="14">
        <v>50.457000000000001</v>
      </c>
    </row>
    <row r="221" spans="2:10">
      <c r="B221" s="14">
        <v>1975</v>
      </c>
      <c r="C221" s="14">
        <v>4</v>
      </c>
      <c r="D221" s="14">
        <v>9</v>
      </c>
      <c r="E221" s="14">
        <v>49.731000000000002</v>
      </c>
    </row>
    <row r="222" spans="2:10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>
      <c r="B224" s="14">
        <v>1975</v>
      </c>
      <c r="C224" s="14">
        <v>4</v>
      </c>
      <c r="D224" s="14">
        <v>12</v>
      </c>
      <c r="E224" s="14">
        <v>47.552999999999997</v>
      </c>
    </row>
    <row r="225" spans="2:5">
      <c r="B225" s="14">
        <v>1975</v>
      </c>
      <c r="C225" s="14">
        <v>4</v>
      </c>
      <c r="D225" s="14">
        <v>13</v>
      </c>
      <c r="E225" s="14">
        <v>49.731000000000002</v>
      </c>
    </row>
    <row r="226" spans="2:5">
      <c r="B226" s="14">
        <v>1975</v>
      </c>
      <c r="C226" s="14">
        <v>4</v>
      </c>
      <c r="D226" s="14">
        <v>14</v>
      </c>
      <c r="E226" s="14">
        <v>54.087000000000003</v>
      </c>
    </row>
    <row r="227" spans="2:5">
      <c r="B227" s="14">
        <v>1976</v>
      </c>
      <c r="C227" s="14">
        <v>1</v>
      </c>
      <c r="D227" s="14">
        <v>1</v>
      </c>
      <c r="E227" s="14">
        <v>21.78</v>
      </c>
    </row>
    <row r="228" spans="2:5">
      <c r="B228" s="14">
        <v>1976</v>
      </c>
      <c r="C228" s="14">
        <v>1</v>
      </c>
      <c r="D228" s="14">
        <v>2</v>
      </c>
      <c r="E228" s="14">
        <v>19.239000000000001</v>
      </c>
    </row>
    <row r="229" spans="2:5">
      <c r="B229" s="14">
        <v>1976</v>
      </c>
      <c r="C229" s="14">
        <v>1</v>
      </c>
      <c r="D229" s="14">
        <v>3</v>
      </c>
      <c r="E229" s="14">
        <v>24.805</v>
      </c>
    </row>
    <row r="230" spans="2:5">
      <c r="B230" s="14">
        <v>1976</v>
      </c>
      <c r="C230" s="14">
        <v>1</v>
      </c>
      <c r="D230" s="14">
        <v>4</v>
      </c>
      <c r="E230" s="14">
        <v>29.04</v>
      </c>
    </row>
    <row r="231" spans="2:5">
      <c r="B231" s="14">
        <v>1976</v>
      </c>
      <c r="C231" s="14">
        <v>1</v>
      </c>
      <c r="D231" s="14">
        <v>5</v>
      </c>
      <c r="E231" s="14">
        <v>39.808999999999997</v>
      </c>
    </row>
    <row r="232" spans="2:5">
      <c r="B232" s="14">
        <v>1976</v>
      </c>
      <c r="C232" s="14">
        <v>1</v>
      </c>
      <c r="D232" s="14">
        <v>6</v>
      </c>
      <c r="E232" s="14">
        <v>40.898000000000003</v>
      </c>
    </row>
    <row r="233" spans="2:5">
      <c r="B233" s="14">
        <v>1976</v>
      </c>
      <c r="C233" s="14">
        <v>1</v>
      </c>
      <c r="D233" s="14">
        <v>7</v>
      </c>
      <c r="E233" s="14">
        <v>47.915999999999997</v>
      </c>
    </row>
    <row r="234" spans="2:5">
      <c r="B234" s="14">
        <v>1976</v>
      </c>
      <c r="C234" s="14">
        <v>1</v>
      </c>
      <c r="D234" s="14">
        <v>8</v>
      </c>
      <c r="E234" s="14">
        <v>34.606000000000002</v>
      </c>
    </row>
    <row r="235" spans="2:5">
      <c r="B235" s="14">
        <v>1976</v>
      </c>
      <c r="C235" s="14">
        <v>1</v>
      </c>
      <c r="D235" s="14">
        <v>9</v>
      </c>
      <c r="E235" s="14">
        <v>37.026000000000003</v>
      </c>
    </row>
    <row r="236" spans="2:5">
      <c r="B236" s="14">
        <v>1976</v>
      </c>
      <c r="C236" s="14">
        <v>1</v>
      </c>
      <c r="D236" s="14">
        <v>10</v>
      </c>
      <c r="E236" s="14">
        <v>37.872999999999998</v>
      </c>
    </row>
    <row r="237" spans="2:5">
      <c r="B237" s="14">
        <v>1976</v>
      </c>
      <c r="C237" s="14">
        <v>1</v>
      </c>
      <c r="D237" s="14">
        <v>11</v>
      </c>
      <c r="E237" s="14">
        <v>42.107999999999997</v>
      </c>
    </row>
    <row r="238" spans="2:5">
      <c r="B238" s="14">
        <v>1976</v>
      </c>
      <c r="C238" s="14">
        <v>1</v>
      </c>
      <c r="D238" s="14">
        <v>12</v>
      </c>
      <c r="E238" s="14">
        <v>36.905000000000001</v>
      </c>
    </row>
    <row r="239" spans="2:5">
      <c r="B239" s="14">
        <v>1976</v>
      </c>
      <c r="C239" s="14">
        <v>1</v>
      </c>
      <c r="D239" s="14">
        <v>13</v>
      </c>
      <c r="E239" s="14">
        <v>46.343000000000004</v>
      </c>
    </row>
    <row r="240" spans="2:5">
      <c r="B240" s="14">
        <v>1976</v>
      </c>
      <c r="C240" s="14">
        <v>1</v>
      </c>
      <c r="D240" s="14">
        <v>14</v>
      </c>
      <c r="E240" s="14">
        <v>40.292999999999999</v>
      </c>
    </row>
    <row r="241" spans="2:5">
      <c r="B241" s="14">
        <v>1976</v>
      </c>
      <c r="C241" s="14">
        <v>2</v>
      </c>
      <c r="D241" s="14">
        <v>1</v>
      </c>
      <c r="E241" s="14">
        <v>23.474</v>
      </c>
    </row>
    <row r="242" spans="2:5">
      <c r="B242" s="14">
        <v>1976</v>
      </c>
      <c r="C242" s="14">
        <v>2</v>
      </c>
      <c r="D242" s="14">
        <v>2</v>
      </c>
      <c r="E242" s="14">
        <v>24.805</v>
      </c>
    </row>
    <row r="243" spans="2:5">
      <c r="B243" s="14">
        <v>1976</v>
      </c>
      <c r="C243" s="14">
        <v>2</v>
      </c>
      <c r="D243" s="14">
        <v>3</v>
      </c>
      <c r="E243" s="14">
        <v>25.289000000000001</v>
      </c>
    </row>
    <row r="244" spans="2:5">
      <c r="B244" s="14">
        <v>1976</v>
      </c>
      <c r="C244" s="14">
        <v>2</v>
      </c>
      <c r="D244" s="14">
        <v>4</v>
      </c>
      <c r="E244" s="14">
        <v>32.064999999999998</v>
      </c>
    </row>
    <row r="245" spans="2:5">
      <c r="B245" s="14">
        <v>1976</v>
      </c>
      <c r="C245" s="14">
        <v>2</v>
      </c>
      <c r="D245" s="14">
        <v>5</v>
      </c>
      <c r="E245" s="14">
        <v>41.261000000000003</v>
      </c>
    </row>
    <row r="246" spans="2:5">
      <c r="B246" s="14">
        <v>1976</v>
      </c>
      <c r="C246" s="14">
        <v>2</v>
      </c>
      <c r="D246" s="14">
        <v>6</v>
      </c>
      <c r="E246" s="14">
        <v>46.463999999999999</v>
      </c>
    </row>
    <row r="247" spans="2:5">
      <c r="B247" s="14">
        <v>1976</v>
      </c>
      <c r="C247" s="14">
        <v>2</v>
      </c>
      <c r="D247" s="14">
        <v>7</v>
      </c>
      <c r="E247" s="14">
        <v>48.884</v>
      </c>
    </row>
    <row r="248" spans="2:5">
      <c r="B248" s="14">
        <v>1976</v>
      </c>
      <c r="C248" s="14">
        <v>2</v>
      </c>
      <c r="D248" s="14">
        <v>8</v>
      </c>
      <c r="E248" s="14">
        <v>35.695</v>
      </c>
    </row>
    <row r="249" spans="2:5">
      <c r="B249" s="14">
        <v>1976</v>
      </c>
      <c r="C249" s="14">
        <v>2</v>
      </c>
      <c r="D249" s="14">
        <v>9</v>
      </c>
      <c r="E249" s="14">
        <v>42.35</v>
      </c>
    </row>
    <row r="250" spans="2:5">
      <c r="B250" s="14">
        <v>1976</v>
      </c>
      <c r="C250" s="14">
        <v>2</v>
      </c>
      <c r="D250" s="14">
        <v>10</v>
      </c>
      <c r="E250" s="14">
        <v>39.808999999999997</v>
      </c>
    </row>
    <row r="251" spans="2:5">
      <c r="B251" s="14">
        <v>1976</v>
      </c>
      <c r="C251" s="14">
        <v>2</v>
      </c>
      <c r="D251" s="14">
        <v>11</v>
      </c>
      <c r="E251" s="14">
        <v>39.445999999999998</v>
      </c>
    </row>
    <row r="252" spans="2:5">
      <c r="B252" s="14">
        <v>1976</v>
      </c>
      <c r="C252" s="14">
        <v>2</v>
      </c>
      <c r="D252" s="14">
        <v>12</v>
      </c>
      <c r="E252" s="14">
        <v>44.890999999999998</v>
      </c>
    </row>
    <row r="253" spans="2:5">
      <c r="B253" s="14">
        <v>1976</v>
      </c>
      <c r="C253" s="14">
        <v>2</v>
      </c>
      <c r="D253" s="14">
        <v>13</v>
      </c>
      <c r="E253" s="14">
        <v>47.915999999999997</v>
      </c>
    </row>
    <row r="254" spans="2:5">
      <c r="B254" s="14">
        <v>1976</v>
      </c>
      <c r="C254" s="14">
        <v>2</v>
      </c>
      <c r="D254" s="14">
        <v>14</v>
      </c>
      <c r="E254" s="14">
        <v>45.012</v>
      </c>
    </row>
    <row r="255" spans="2:5">
      <c r="B255" s="14">
        <v>1976</v>
      </c>
      <c r="C255" s="14">
        <v>3</v>
      </c>
      <c r="D255" s="14">
        <v>1</v>
      </c>
      <c r="E255" s="14">
        <v>26.135999999999999</v>
      </c>
    </row>
    <row r="256" spans="2:5">
      <c r="B256" s="14">
        <v>1976</v>
      </c>
      <c r="C256" s="14">
        <v>3</v>
      </c>
      <c r="D256" s="14">
        <v>2</v>
      </c>
      <c r="E256" s="14">
        <v>24.2</v>
      </c>
    </row>
    <row r="257" spans="2:5">
      <c r="B257" s="14">
        <v>1976</v>
      </c>
      <c r="C257" s="14">
        <v>3</v>
      </c>
      <c r="D257" s="14">
        <v>3</v>
      </c>
      <c r="E257" s="14">
        <v>29.887</v>
      </c>
    </row>
    <row r="258" spans="2:5">
      <c r="B258" s="14">
        <v>1976</v>
      </c>
      <c r="C258" s="14">
        <v>3</v>
      </c>
      <c r="D258" s="14">
        <v>4</v>
      </c>
      <c r="E258" s="14">
        <v>35.816000000000003</v>
      </c>
    </row>
    <row r="259" spans="2:5">
      <c r="B259" s="14">
        <v>1976</v>
      </c>
      <c r="C259" s="14">
        <v>3</v>
      </c>
      <c r="D259" s="14">
        <v>5</v>
      </c>
      <c r="E259" s="14">
        <v>38.356999999999999</v>
      </c>
    </row>
    <row r="260" spans="2:5">
      <c r="B260" s="14">
        <v>1976</v>
      </c>
      <c r="C260" s="14">
        <v>3</v>
      </c>
      <c r="D260" s="14">
        <v>6</v>
      </c>
      <c r="E260" s="14">
        <v>45.738</v>
      </c>
    </row>
    <row r="261" spans="2:5">
      <c r="B261" s="14">
        <v>1976</v>
      </c>
      <c r="C261" s="14">
        <v>3</v>
      </c>
      <c r="D261" s="14">
        <v>7</v>
      </c>
      <c r="E261" s="14">
        <v>45.738</v>
      </c>
    </row>
    <row r="262" spans="2:5">
      <c r="B262" s="14">
        <v>1976</v>
      </c>
      <c r="C262" s="14">
        <v>3</v>
      </c>
      <c r="D262" s="14">
        <v>8</v>
      </c>
      <c r="E262" s="14">
        <v>44.890999999999998</v>
      </c>
    </row>
    <row r="263" spans="2:5">
      <c r="B263" s="14">
        <v>1976</v>
      </c>
      <c r="C263" s="14">
        <v>3</v>
      </c>
      <c r="D263" s="14">
        <v>9</v>
      </c>
      <c r="E263" s="14">
        <v>38.115000000000002</v>
      </c>
    </row>
    <row r="264" spans="2:5">
      <c r="B264" s="14">
        <v>1976</v>
      </c>
      <c r="C264" s="14">
        <v>3</v>
      </c>
      <c r="D264" s="14">
        <v>10</v>
      </c>
      <c r="E264" s="14">
        <v>40.777000000000001</v>
      </c>
    </row>
    <row r="265" spans="2:5">
      <c r="B265" s="14">
        <v>1976</v>
      </c>
      <c r="C265" s="14">
        <v>3</v>
      </c>
      <c r="D265" s="14">
        <v>11</v>
      </c>
      <c r="E265" s="14">
        <v>39.082999999999998</v>
      </c>
    </row>
    <row r="266" spans="2:5">
      <c r="B266" s="14">
        <v>1976</v>
      </c>
      <c r="C266" s="14">
        <v>3</v>
      </c>
      <c r="D266" s="14">
        <v>12</v>
      </c>
      <c r="E266" s="14">
        <v>36.299999999999997</v>
      </c>
    </row>
    <row r="267" spans="2:5">
      <c r="B267" s="14">
        <v>1976</v>
      </c>
      <c r="C267" s="14">
        <v>3</v>
      </c>
      <c r="D267" s="14">
        <v>13</v>
      </c>
      <c r="E267" s="14">
        <v>44.406999999999996</v>
      </c>
    </row>
    <row r="268" spans="2:5">
      <c r="B268" s="14">
        <v>1976</v>
      </c>
      <c r="C268" s="14">
        <v>3</v>
      </c>
      <c r="D268" s="14">
        <v>14</v>
      </c>
      <c r="E268" s="14">
        <v>39.082999999999998</v>
      </c>
    </row>
    <row r="269" spans="2:5">
      <c r="B269" s="14">
        <v>1976</v>
      </c>
      <c r="C269" s="14">
        <v>4</v>
      </c>
      <c r="D269" s="14">
        <v>1</v>
      </c>
      <c r="E269" s="14">
        <v>30.370999999999999</v>
      </c>
    </row>
    <row r="270" spans="2:5">
      <c r="B270" s="14">
        <v>1976</v>
      </c>
      <c r="C270" s="14">
        <v>4</v>
      </c>
      <c r="D270" s="14">
        <v>2</v>
      </c>
      <c r="E270" s="14">
        <v>24.805</v>
      </c>
    </row>
    <row r="271" spans="2:5">
      <c r="B271" s="14">
        <v>1976</v>
      </c>
      <c r="C271" s="14">
        <v>4</v>
      </c>
      <c r="D271" s="14">
        <v>3</v>
      </c>
      <c r="E271" s="14">
        <v>30.007999999999999</v>
      </c>
    </row>
    <row r="272" spans="2:5">
      <c r="B272" s="14">
        <v>1976</v>
      </c>
      <c r="C272" s="14">
        <v>4</v>
      </c>
      <c r="D272" s="14">
        <v>4</v>
      </c>
      <c r="E272" s="14">
        <v>31.338999999999999</v>
      </c>
    </row>
    <row r="273" spans="2:5">
      <c r="B273" s="14">
        <v>1976</v>
      </c>
      <c r="C273" s="14">
        <v>4</v>
      </c>
      <c r="D273" s="14">
        <v>5</v>
      </c>
      <c r="E273" s="14">
        <v>41.018999999999998</v>
      </c>
    </row>
    <row r="274" spans="2:5">
      <c r="B274" s="14">
        <v>1976</v>
      </c>
      <c r="C274" s="14">
        <v>4</v>
      </c>
      <c r="D274" s="14">
        <v>6</v>
      </c>
      <c r="E274" s="14">
        <v>45.253999999999998</v>
      </c>
    </row>
    <row r="275" spans="2:5">
      <c r="B275" s="14">
        <v>1976</v>
      </c>
      <c r="C275" s="14">
        <v>4</v>
      </c>
      <c r="D275" s="14">
        <v>7</v>
      </c>
      <c r="E275" s="14">
        <v>44.406999999999996</v>
      </c>
    </row>
    <row r="276" spans="2:5">
      <c r="B276" s="14">
        <v>1976</v>
      </c>
      <c r="C276" s="14">
        <v>4</v>
      </c>
      <c r="D276" s="14">
        <v>8</v>
      </c>
      <c r="E276" s="14">
        <v>44.649000000000001</v>
      </c>
    </row>
    <row r="277" spans="2:5">
      <c r="B277" s="14">
        <v>1976</v>
      </c>
      <c r="C277" s="14">
        <v>4</v>
      </c>
      <c r="D277" s="14">
        <v>9</v>
      </c>
      <c r="E277" s="14">
        <v>40.534999999999997</v>
      </c>
    </row>
    <row r="278" spans="2:5">
      <c r="B278" s="14">
        <v>1976</v>
      </c>
      <c r="C278" s="14">
        <v>4</v>
      </c>
      <c r="D278" s="14">
        <v>10</v>
      </c>
      <c r="E278" s="14">
        <v>33.154000000000003</v>
      </c>
    </row>
    <row r="279" spans="2:5">
      <c r="B279" s="14">
        <v>1976</v>
      </c>
      <c r="C279" s="14">
        <v>4</v>
      </c>
      <c r="D279" s="14">
        <v>11</v>
      </c>
      <c r="E279" s="14">
        <v>36.542000000000002</v>
      </c>
    </row>
    <row r="280" spans="2:5">
      <c r="B280" s="14">
        <v>1976</v>
      </c>
      <c r="C280" s="14">
        <v>4</v>
      </c>
      <c r="D280" s="14">
        <v>12</v>
      </c>
      <c r="E280" s="14">
        <v>38.841000000000001</v>
      </c>
    </row>
    <row r="281" spans="2:5">
      <c r="B281" s="14">
        <v>1976</v>
      </c>
      <c r="C281" s="14">
        <v>4</v>
      </c>
      <c r="D281" s="14">
        <v>13</v>
      </c>
      <c r="E281" s="14">
        <v>45.616999999999997</v>
      </c>
    </row>
    <row r="282" spans="2:5">
      <c r="B282" s="14">
        <v>1976</v>
      </c>
      <c r="C282" s="14">
        <v>4</v>
      </c>
      <c r="D282" s="14">
        <v>14</v>
      </c>
      <c r="E282" s="14">
        <v>47.673999999999999</v>
      </c>
    </row>
    <row r="283" spans="2:5">
      <c r="B283" s="14">
        <v>1977</v>
      </c>
      <c r="C283" s="14">
        <v>1</v>
      </c>
      <c r="D283" s="14">
        <v>1</v>
      </c>
      <c r="E283" s="14">
        <v>14.882999999999999</v>
      </c>
    </row>
    <row r="284" spans="2:5">
      <c r="B284" s="14">
        <v>1977</v>
      </c>
      <c r="C284" s="14">
        <v>1</v>
      </c>
      <c r="D284" s="14">
        <v>2</v>
      </c>
      <c r="E284" s="14">
        <v>14.641</v>
      </c>
    </row>
    <row r="285" spans="2:5">
      <c r="B285" s="14">
        <v>1977</v>
      </c>
      <c r="C285" s="14">
        <v>1</v>
      </c>
      <c r="D285" s="14">
        <v>3</v>
      </c>
      <c r="E285" s="14">
        <v>26.983000000000001</v>
      </c>
    </row>
    <row r="286" spans="2:5">
      <c r="B286" s="14">
        <v>1977</v>
      </c>
      <c r="C286" s="14">
        <v>1</v>
      </c>
      <c r="D286" s="14">
        <v>4</v>
      </c>
      <c r="E286" s="14">
        <v>26.861999999999998</v>
      </c>
    </row>
    <row r="287" spans="2:5">
      <c r="B287" s="14">
        <v>1977</v>
      </c>
      <c r="C287" s="14">
        <v>1</v>
      </c>
      <c r="D287" s="14">
        <v>5</v>
      </c>
      <c r="E287" s="14">
        <v>30.25</v>
      </c>
    </row>
    <row r="288" spans="2:5">
      <c r="B288" s="14">
        <v>1977</v>
      </c>
      <c r="C288" s="14">
        <v>1</v>
      </c>
      <c r="D288" s="14">
        <v>6</v>
      </c>
      <c r="E288" s="14">
        <v>29.04</v>
      </c>
    </row>
    <row r="289" spans="2:5">
      <c r="B289" s="14">
        <v>1977</v>
      </c>
      <c r="C289" s="14">
        <v>1</v>
      </c>
      <c r="D289" s="14">
        <v>7</v>
      </c>
      <c r="E289" s="14">
        <v>26.015000000000001</v>
      </c>
    </row>
    <row r="290" spans="2:5">
      <c r="B290" s="14">
        <v>1977</v>
      </c>
      <c r="C290" s="14">
        <v>1</v>
      </c>
      <c r="D290" s="14">
        <v>8</v>
      </c>
      <c r="E290" s="14">
        <v>21.053999999999998</v>
      </c>
    </row>
    <row r="291" spans="2:5">
      <c r="B291" s="14">
        <v>1977</v>
      </c>
      <c r="C291" s="14">
        <v>1</v>
      </c>
      <c r="D291" s="14">
        <v>9</v>
      </c>
      <c r="E291" s="14">
        <v>30.734000000000002</v>
      </c>
    </row>
    <row r="292" spans="2:5">
      <c r="B292" s="14">
        <v>1977</v>
      </c>
      <c r="C292" s="14">
        <v>1</v>
      </c>
      <c r="D292" s="14">
        <v>10</v>
      </c>
      <c r="E292" s="14">
        <v>34.122</v>
      </c>
    </row>
    <row r="293" spans="2:5">
      <c r="B293" s="14">
        <v>1977</v>
      </c>
      <c r="C293" s="14">
        <v>1</v>
      </c>
      <c r="D293" s="14">
        <v>11</v>
      </c>
      <c r="E293" s="14">
        <v>32.427999999999997</v>
      </c>
    </row>
    <row r="294" spans="2:5">
      <c r="B294" s="14">
        <v>1977</v>
      </c>
      <c r="C294" s="14">
        <v>1</v>
      </c>
      <c r="D294" s="14">
        <v>12</v>
      </c>
      <c r="E294" s="14">
        <v>30.007999999999999</v>
      </c>
    </row>
    <row r="295" spans="2:5">
      <c r="B295" s="14">
        <v>1977</v>
      </c>
      <c r="C295" s="14">
        <v>1</v>
      </c>
      <c r="D295" s="14">
        <v>13</v>
      </c>
      <c r="E295" s="14">
        <v>26.257000000000001</v>
      </c>
    </row>
    <row r="296" spans="2:5">
      <c r="B296" s="14">
        <v>1977</v>
      </c>
      <c r="C296" s="14">
        <v>1</v>
      </c>
      <c r="D296" s="14">
        <v>14</v>
      </c>
      <c r="E296" s="14">
        <v>31.702000000000002</v>
      </c>
    </row>
    <row r="297" spans="2:5">
      <c r="B297" s="14">
        <v>1977</v>
      </c>
      <c r="C297" s="14">
        <v>2</v>
      </c>
      <c r="D297" s="14">
        <v>1</v>
      </c>
      <c r="E297" s="14">
        <v>13.552</v>
      </c>
    </row>
    <row r="298" spans="2:5">
      <c r="B298" s="14">
        <v>1977</v>
      </c>
      <c r="C298" s="14">
        <v>2</v>
      </c>
      <c r="D298" s="14">
        <v>2</v>
      </c>
      <c r="E298" s="14">
        <v>16.818999999999999</v>
      </c>
    </row>
    <row r="299" spans="2:5">
      <c r="B299" s="14">
        <v>1977</v>
      </c>
      <c r="C299" s="14">
        <v>2</v>
      </c>
      <c r="D299" s="14">
        <v>3</v>
      </c>
      <c r="E299" s="14">
        <v>23.837</v>
      </c>
    </row>
    <row r="300" spans="2:5">
      <c r="B300" s="14">
        <v>1977</v>
      </c>
      <c r="C300" s="14">
        <v>2</v>
      </c>
      <c r="D300" s="14">
        <v>4</v>
      </c>
      <c r="E300" s="14">
        <v>26.015000000000001</v>
      </c>
    </row>
    <row r="301" spans="2:5">
      <c r="B301" s="14">
        <v>1977</v>
      </c>
      <c r="C301" s="14">
        <v>2</v>
      </c>
      <c r="D301" s="14">
        <v>5</v>
      </c>
      <c r="E301" s="14">
        <v>28.434999999999999</v>
      </c>
    </row>
    <row r="302" spans="2:5">
      <c r="B302" s="14">
        <v>1977</v>
      </c>
      <c r="C302" s="14">
        <v>2</v>
      </c>
      <c r="D302" s="14">
        <v>6</v>
      </c>
      <c r="E302" s="14">
        <v>31.46</v>
      </c>
    </row>
    <row r="303" spans="2:5">
      <c r="B303" s="14">
        <v>1977</v>
      </c>
      <c r="C303" s="14">
        <v>2</v>
      </c>
      <c r="D303" s="14">
        <v>7</v>
      </c>
      <c r="E303" s="14">
        <v>32.307000000000002</v>
      </c>
    </row>
    <row r="304" spans="2:5">
      <c r="B304" s="14">
        <v>1977</v>
      </c>
      <c r="C304" s="14">
        <v>2</v>
      </c>
      <c r="D304" s="14">
        <v>8</v>
      </c>
      <c r="E304" s="14">
        <v>23.837</v>
      </c>
    </row>
    <row r="305" spans="2:5">
      <c r="B305" s="14">
        <v>1977</v>
      </c>
      <c r="C305" s="14">
        <v>2</v>
      </c>
      <c r="D305" s="14">
        <v>9</v>
      </c>
      <c r="E305" s="14">
        <v>31.097000000000001</v>
      </c>
    </row>
    <row r="306" spans="2:5">
      <c r="B306" s="14">
        <v>1977</v>
      </c>
      <c r="C306" s="14">
        <v>2</v>
      </c>
      <c r="D306" s="14">
        <v>10</v>
      </c>
      <c r="E306" s="14">
        <v>30.007999999999999</v>
      </c>
    </row>
    <row r="307" spans="2:5">
      <c r="B307" s="14">
        <v>1977</v>
      </c>
      <c r="C307" s="14">
        <v>2</v>
      </c>
      <c r="D307" s="14">
        <v>11</v>
      </c>
      <c r="E307" s="14">
        <v>32.307000000000002</v>
      </c>
    </row>
    <row r="308" spans="2:5">
      <c r="B308" s="14">
        <v>1977</v>
      </c>
      <c r="C308" s="14">
        <v>2</v>
      </c>
      <c r="D308" s="14">
        <v>12</v>
      </c>
      <c r="E308" s="14">
        <v>32.790999999999997</v>
      </c>
    </row>
    <row r="309" spans="2:5">
      <c r="B309" s="14">
        <v>1977</v>
      </c>
      <c r="C309" s="14">
        <v>2</v>
      </c>
      <c r="D309" s="14">
        <v>13</v>
      </c>
      <c r="E309" s="14">
        <v>31.097000000000001</v>
      </c>
    </row>
    <row r="310" spans="2:5">
      <c r="B310" s="14">
        <v>1977</v>
      </c>
      <c r="C310" s="14">
        <v>2</v>
      </c>
      <c r="D310" s="14">
        <v>14</v>
      </c>
      <c r="E310" s="14">
        <v>37.026000000000003</v>
      </c>
    </row>
    <row r="311" spans="2:5">
      <c r="B311" s="14">
        <v>1977</v>
      </c>
      <c r="C311" s="14">
        <v>3</v>
      </c>
      <c r="D311" s="14">
        <v>1</v>
      </c>
      <c r="E311" s="14">
        <v>12.221</v>
      </c>
    </row>
    <row r="312" spans="2:5">
      <c r="B312" s="14">
        <v>1977</v>
      </c>
      <c r="C312" s="14">
        <v>3</v>
      </c>
      <c r="D312" s="14">
        <v>2</v>
      </c>
      <c r="E312" s="14">
        <v>15.972</v>
      </c>
    </row>
    <row r="313" spans="2:5">
      <c r="B313" s="14">
        <v>1977</v>
      </c>
      <c r="C313" s="14">
        <v>3</v>
      </c>
      <c r="D313" s="14">
        <v>3</v>
      </c>
      <c r="E313" s="14">
        <v>28.677</v>
      </c>
    </row>
    <row r="314" spans="2:5">
      <c r="B314" s="14">
        <v>1977</v>
      </c>
      <c r="C314" s="14">
        <v>3</v>
      </c>
      <c r="D314" s="14">
        <v>4</v>
      </c>
      <c r="E314" s="14">
        <v>30.25</v>
      </c>
    </row>
    <row r="315" spans="2:5">
      <c r="B315" s="14">
        <v>1977</v>
      </c>
      <c r="C315" s="14">
        <v>3</v>
      </c>
      <c r="D315" s="14">
        <v>5</v>
      </c>
      <c r="E315" s="14">
        <v>26.861999999999998</v>
      </c>
    </row>
    <row r="316" spans="2:5">
      <c r="B316" s="14">
        <v>1977</v>
      </c>
      <c r="C316" s="14">
        <v>3</v>
      </c>
      <c r="D316" s="14">
        <v>6</v>
      </c>
      <c r="E316" s="14">
        <v>30.370999999999999</v>
      </c>
    </row>
    <row r="317" spans="2:5">
      <c r="B317" s="14">
        <v>1977</v>
      </c>
      <c r="C317" s="14">
        <v>3</v>
      </c>
      <c r="D317" s="14">
        <v>7</v>
      </c>
      <c r="E317" s="14">
        <v>29.524000000000001</v>
      </c>
    </row>
    <row r="318" spans="2:5">
      <c r="B318" s="14">
        <v>1977</v>
      </c>
      <c r="C318" s="14">
        <v>3</v>
      </c>
      <c r="D318" s="14">
        <v>8</v>
      </c>
      <c r="E318" s="14">
        <v>28.919</v>
      </c>
    </row>
    <row r="319" spans="2:5">
      <c r="B319" s="14">
        <v>1977</v>
      </c>
      <c r="C319" s="14">
        <v>3</v>
      </c>
      <c r="D319" s="14">
        <v>9</v>
      </c>
      <c r="E319" s="14">
        <v>32.064999999999998</v>
      </c>
    </row>
    <row r="320" spans="2:5">
      <c r="B320" s="14">
        <v>1977</v>
      </c>
      <c r="C320" s="14">
        <v>3</v>
      </c>
      <c r="D320" s="14">
        <v>10</v>
      </c>
      <c r="E320" s="14">
        <v>31.46</v>
      </c>
    </row>
    <row r="321" spans="2:5">
      <c r="B321" s="14">
        <v>1977</v>
      </c>
      <c r="C321" s="14">
        <v>3</v>
      </c>
      <c r="D321" s="14">
        <v>11</v>
      </c>
      <c r="E321" s="14">
        <v>31.943999999999999</v>
      </c>
    </row>
    <row r="322" spans="2:5">
      <c r="B322" s="14">
        <v>1977</v>
      </c>
      <c r="C322" s="14">
        <v>3</v>
      </c>
      <c r="D322" s="14">
        <v>12</v>
      </c>
      <c r="E322" s="14">
        <v>29.161000000000001</v>
      </c>
    </row>
    <row r="323" spans="2:5">
      <c r="B323" s="14">
        <v>1977</v>
      </c>
      <c r="C323" s="14">
        <v>3</v>
      </c>
      <c r="D323" s="14">
        <v>13</v>
      </c>
      <c r="E323" s="14">
        <v>25.047000000000001</v>
      </c>
    </row>
    <row r="324" spans="2:5">
      <c r="B324" s="14">
        <v>1977</v>
      </c>
      <c r="C324" s="14">
        <v>3</v>
      </c>
      <c r="D324" s="14">
        <v>14</v>
      </c>
      <c r="E324" s="14">
        <v>32.911999999999999</v>
      </c>
    </row>
    <row r="325" spans="2:5">
      <c r="B325" s="14">
        <v>1977</v>
      </c>
      <c r="C325" s="14">
        <v>4</v>
      </c>
      <c r="D325" s="14">
        <v>1</v>
      </c>
      <c r="E325" s="14">
        <v>21.78</v>
      </c>
    </row>
    <row r="326" spans="2:5">
      <c r="B326" s="14">
        <v>1977</v>
      </c>
      <c r="C326" s="14">
        <v>4</v>
      </c>
      <c r="D326" s="14">
        <v>2</v>
      </c>
      <c r="E326" s="14">
        <v>20.449000000000002</v>
      </c>
    </row>
    <row r="327" spans="2:5">
      <c r="B327" s="14">
        <v>1977</v>
      </c>
      <c r="C327" s="14">
        <v>4</v>
      </c>
      <c r="D327" s="14">
        <v>3</v>
      </c>
      <c r="E327" s="14">
        <v>27.951000000000001</v>
      </c>
    </row>
    <row r="328" spans="2:5">
      <c r="B328" s="14">
        <v>1977</v>
      </c>
      <c r="C328" s="14">
        <v>4</v>
      </c>
      <c r="D328" s="14">
        <v>4</v>
      </c>
      <c r="E328" s="14">
        <v>29.402999999999999</v>
      </c>
    </row>
    <row r="329" spans="2:5">
      <c r="B329" s="14">
        <v>1977</v>
      </c>
      <c r="C329" s="14">
        <v>4</v>
      </c>
      <c r="D329" s="14">
        <v>5</v>
      </c>
      <c r="E329" s="14">
        <v>29.402999999999999</v>
      </c>
    </row>
    <row r="330" spans="2:5">
      <c r="B330" s="14">
        <v>1977</v>
      </c>
      <c r="C330" s="14">
        <v>4</v>
      </c>
      <c r="D330" s="14">
        <v>6</v>
      </c>
      <c r="E330" s="14">
        <v>27.103999999999999</v>
      </c>
    </row>
    <row r="331" spans="2:5">
      <c r="B331" s="14">
        <v>1977</v>
      </c>
      <c r="C331" s="14">
        <v>4</v>
      </c>
      <c r="D331" s="14">
        <v>7</v>
      </c>
      <c r="E331" s="14">
        <v>27.466999999999999</v>
      </c>
    </row>
    <row r="332" spans="2:5">
      <c r="B332" s="14">
        <v>1977</v>
      </c>
      <c r="C332" s="14">
        <v>4</v>
      </c>
      <c r="D332" s="14">
        <v>8</v>
      </c>
      <c r="E332" s="14">
        <v>30.492000000000001</v>
      </c>
    </row>
    <row r="333" spans="2:5">
      <c r="B333" s="14">
        <v>1977</v>
      </c>
      <c r="C333" s="14">
        <v>4</v>
      </c>
      <c r="D333" s="14">
        <v>9</v>
      </c>
      <c r="E333" s="14">
        <v>33.154000000000003</v>
      </c>
    </row>
    <row r="334" spans="2:5">
      <c r="B334" s="14">
        <v>1977</v>
      </c>
      <c r="C334" s="14">
        <v>4</v>
      </c>
      <c r="D334" s="14">
        <v>10</v>
      </c>
      <c r="E334" s="14">
        <v>27.103999999999999</v>
      </c>
    </row>
    <row r="335" spans="2:5">
      <c r="B335" s="14">
        <v>1977</v>
      </c>
      <c r="C335" s="14">
        <v>4</v>
      </c>
      <c r="D335" s="14">
        <v>11</v>
      </c>
      <c r="E335" s="14">
        <v>35.936999999999998</v>
      </c>
    </row>
    <row r="336" spans="2:5">
      <c r="B336" s="14">
        <v>1977</v>
      </c>
      <c r="C336" s="14">
        <v>4</v>
      </c>
      <c r="D336" s="14">
        <v>12</v>
      </c>
      <c r="E336" s="14">
        <v>28.314</v>
      </c>
    </row>
    <row r="337" spans="2:5">
      <c r="B337" s="14">
        <v>1977</v>
      </c>
      <c r="C337" s="14">
        <v>4</v>
      </c>
      <c r="D337" s="14">
        <v>13</v>
      </c>
      <c r="E337" s="14">
        <v>21.175000000000001</v>
      </c>
    </row>
    <row r="338" spans="2:5">
      <c r="B338" s="14">
        <v>1977</v>
      </c>
      <c r="C338" s="14">
        <v>4</v>
      </c>
      <c r="D338" s="14">
        <v>14</v>
      </c>
      <c r="E338" s="14">
        <v>36.905000000000001</v>
      </c>
    </row>
    <row r="339" spans="2:5">
      <c r="B339" s="14">
        <v>1978</v>
      </c>
      <c r="C339" s="14">
        <v>1</v>
      </c>
      <c r="D339" s="14">
        <v>1</v>
      </c>
      <c r="E339" s="14">
        <v>19.844000000000001</v>
      </c>
    </row>
    <row r="340" spans="2:5">
      <c r="B340" s="14">
        <v>1978</v>
      </c>
      <c r="C340" s="14">
        <v>1</v>
      </c>
      <c r="D340" s="14">
        <v>2</v>
      </c>
      <c r="E340" s="14">
        <v>18.271000000000001</v>
      </c>
    </row>
    <row r="341" spans="2:5">
      <c r="B341" s="14">
        <v>1978</v>
      </c>
      <c r="C341" s="14">
        <v>1</v>
      </c>
      <c r="D341" s="14">
        <v>3</v>
      </c>
      <c r="E341" s="14">
        <v>21.538</v>
      </c>
    </row>
    <row r="342" spans="2:5">
      <c r="B342" s="14">
        <v>1978</v>
      </c>
      <c r="C342" s="14">
        <v>1</v>
      </c>
      <c r="D342" s="14">
        <v>4</v>
      </c>
      <c r="E342" s="14">
        <v>30.734000000000002</v>
      </c>
    </row>
    <row r="343" spans="2:5">
      <c r="B343" s="14">
        <v>1978</v>
      </c>
      <c r="C343" s="14">
        <v>1</v>
      </c>
      <c r="D343" s="14">
        <v>5</v>
      </c>
      <c r="E343" s="14">
        <v>39.082999999999998</v>
      </c>
    </row>
    <row r="344" spans="2:5">
      <c r="B344" s="14">
        <v>1978</v>
      </c>
      <c r="C344" s="14">
        <v>1</v>
      </c>
      <c r="D344" s="14">
        <v>6</v>
      </c>
      <c r="E344" s="14">
        <v>42.954999999999998</v>
      </c>
    </row>
    <row r="345" spans="2:5">
      <c r="B345" s="14">
        <v>1978</v>
      </c>
      <c r="C345" s="14">
        <v>1</v>
      </c>
      <c r="D345" s="14">
        <v>7</v>
      </c>
      <c r="E345" s="14">
        <v>42.470999999999997</v>
      </c>
    </row>
    <row r="346" spans="2:5">
      <c r="B346" s="14">
        <v>1978</v>
      </c>
      <c r="C346" s="14">
        <v>1</v>
      </c>
      <c r="D346" s="14">
        <v>8</v>
      </c>
      <c r="E346" s="14">
        <v>31.702000000000002</v>
      </c>
    </row>
    <row r="347" spans="2:5">
      <c r="B347" s="14">
        <v>1978</v>
      </c>
      <c r="C347" s="14">
        <v>1</v>
      </c>
      <c r="D347" s="14">
        <v>9</v>
      </c>
      <c r="E347" s="14">
        <v>37.872999999999998</v>
      </c>
    </row>
    <row r="348" spans="2:5">
      <c r="B348" s="14">
        <v>1978</v>
      </c>
      <c r="C348" s="14">
        <v>1</v>
      </c>
      <c r="D348" s="14">
        <v>10</v>
      </c>
      <c r="E348" s="14">
        <v>42.107999999999997</v>
      </c>
    </row>
    <row r="349" spans="2:5">
      <c r="B349" s="14">
        <v>1978</v>
      </c>
      <c r="C349" s="14">
        <v>1</v>
      </c>
      <c r="D349" s="14">
        <v>11</v>
      </c>
      <c r="E349" s="14">
        <v>38.356999999999999</v>
      </c>
    </row>
    <row r="350" spans="2:5">
      <c r="B350" s="14">
        <v>1978</v>
      </c>
      <c r="C350" s="14">
        <v>1</v>
      </c>
      <c r="D350" s="14">
        <v>12</v>
      </c>
      <c r="E350" s="14">
        <v>39.567</v>
      </c>
    </row>
    <row r="351" spans="2:5">
      <c r="B351" s="14">
        <v>1978</v>
      </c>
      <c r="C351" s="14">
        <v>1</v>
      </c>
      <c r="D351" s="14">
        <v>13</v>
      </c>
      <c r="E351" s="14">
        <v>44.77</v>
      </c>
    </row>
    <row r="352" spans="2:5">
      <c r="B352" s="14">
        <v>1978</v>
      </c>
      <c r="C352" s="14">
        <v>1</v>
      </c>
      <c r="D352" s="14">
        <v>14</v>
      </c>
      <c r="E352" s="14">
        <v>35.695</v>
      </c>
    </row>
    <row r="353" spans="2:5">
      <c r="B353" s="14">
        <v>1978</v>
      </c>
      <c r="C353" s="14">
        <v>2</v>
      </c>
      <c r="D353" s="14">
        <v>1</v>
      </c>
      <c r="E353" s="14">
        <v>19.239000000000001</v>
      </c>
    </row>
    <row r="354" spans="2:5">
      <c r="B354" s="14">
        <v>1978</v>
      </c>
      <c r="C354" s="14">
        <v>2</v>
      </c>
      <c r="D354" s="14">
        <v>2</v>
      </c>
      <c r="E354" s="14">
        <v>21.295999999999999</v>
      </c>
    </row>
    <row r="355" spans="2:5">
      <c r="B355" s="14">
        <v>1978</v>
      </c>
      <c r="C355" s="14">
        <v>2</v>
      </c>
      <c r="D355" s="14">
        <v>3</v>
      </c>
      <c r="E355" s="14">
        <v>24.684000000000001</v>
      </c>
    </row>
    <row r="356" spans="2:5">
      <c r="B356" s="14">
        <v>1978</v>
      </c>
      <c r="C356" s="14">
        <v>2</v>
      </c>
      <c r="D356" s="14">
        <v>4</v>
      </c>
      <c r="E356" s="14">
        <v>34.243000000000002</v>
      </c>
    </row>
    <row r="357" spans="2:5">
      <c r="B357" s="14">
        <v>1978</v>
      </c>
      <c r="C357" s="14">
        <v>2</v>
      </c>
      <c r="D357" s="14">
        <v>5</v>
      </c>
      <c r="E357" s="14">
        <v>38.962000000000003</v>
      </c>
    </row>
    <row r="358" spans="2:5">
      <c r="B358" s="14">
        <v>1978</v>
      </c>
      <c r="C358" s="14">
        <v>2</v>
      </c>
      <c r="D358" s="14">
        <v>6</v>
      </c>
      <c r="E358" s="14">
        <v>44.164999999999999</v>
      </c>
    </row>
    <row r="359" spans="2:5">
      <c r="B359" s="14">
        <v>1978</v>
      </c>
      <c r="C359" s="14">
        <v>2</v>
      </c>
      <c r="D359" s="14">
        <v>7</v>
      </c>
      <c r="E359" s="14">
        <v>50.698999999999998</v>
      </c>
    </row>
    <row r="360" spans="2:5">
      <c r="B360" s="14">
        <v>1978</v>
      </c>
      <c r="C360" s="14">
        <v>2</v>
      </c>
      <c r="D360" s="14">
        <v>8</v>
      </c>
      <c r="E360" s="14">
        <v>36.420999999999999</v>
      </c>
    </row>
    <row r="361" spans="2:5">
      <c r="B361" s="14">
        <v>1978</v>
      </c>
      <c r="C361" s="14">
        <v>2</v>
      </c>
      <c r="D361" s="14">
        <v>9</v>
      </c>
      <c r="E361" s="14">
        <v>42.228999999999999</v>
      </c>
    </row>
    <row r="362" spans="2:5">
      <c r="B362" s="14">
        <v>1978</v>
      </c>
      <c r="C362" s="14">
        <v>2</v>
      </c>
      <c r="D362" s="14">
        <v>10</v>
      </c>
      <c r="E362" s="14">
        <v>42.35</v>
      </c>
    </row>
    <row r="363" spans="2:5">
      <c r="B363" s="14">
        <v>1978</v>
      </c>
      <c r="C363" s="14">
        <v>2</v>
      </c>
      <c r="D363" s="14">
        <v>11</v>
      </c>
      <c r="E363" s="14">
        <v>39.688000000000002</v>
      </c>
    </row>
    <row r="364" spans="2:5">
      <c r="B364" s="14">
        <v>1978</v>
      </c>
      <c r="C364" s="14">
        <v>2</v>
      </c>
      <c r="D364" s="14">
        <v>12</v>
      </c>
      <c r="E364" s="14">
        <v>43.802</v>
      </c>
    </row>
    <row r="365" spans="2:5">
      <c r="B365" s="14">
        <v>1978</v>
      </c>
      <c r="C365" s="14">
        <v>2</v>
      </c>
      <c r="D365" s="14">
        <v>13</v>
      </c>
      <c r="E365" s="14">
        <v>51.304000000000002</v>
      </c>
    </row>
    <row r="366" spans="2:5">
      <c r="B366" s="14">
        <v>1978</v>
      </c>
      <c r="C366" s="14">
        <v>2</v>
      </c>
      <c r="D366" s="14">
        <v>14</v>
      </c>
      <c r="E366" s="14">
        <v>37.752000000000002</v>
      </c>
    </row>
    <row r="367" spans="2:5">
      <c r="B367" s="14">
        <v>1978</v>
      </c>
      <c r="C367" s="14">
        <v>3</v>
      </c>
      <c r="D367" s="14">
        <v>1</v>
      </c>
      <c r="E367" s="14">
        <v>20.327999999999999</v>
      </c>
    </row>
    <row r="368" spans="2:5">
      <c r="B368" s="14">
        <v>1978</v>
      </c>
      <c r="C368" s="14">
        <v>3</v>
      </c>
      <c r="D368" s="14">
        <v>2</v>
      </c>
      <c r="E368" s="14">
        <v>21.658999999999999</v>
      </c>
    </row>
    <row r="369" spans="2:5">
      <c r="B369" s="14">
        <v>1978</v>
      </c>
      <c r="C369" s="14">
        <v>3</v>
      </c>
      <c r="D369" s="14">
        <v>3</v>
      </c>
      <c r="E369" s="14">
        <v>27.466999999999999</v>
      </c>
    </row>
    <row r="370" spans="2:5">
      <c r="B370" s="14">
        <v>1978</v>
      </c>
      <c r="C370" s="14">
        <v>3</v>
      </c>
      <c r="D370" s="14">
        <v>4</v>
      </c>
      <c r="E370" s="14">
        <v>34.484999999999999</v>
      </c>
    </row>
    <row r="371" spans="2:5">
      <c r="B371" s="14">
        <v>1978</v>
      </c>
      <c r="C371" s="14">
        <v>3</v>
      </c>
      <c r="D371" s="14">
        <v>5</v>
      </c>
      <c r="E371" s="14">
        <v>36.542000000000002</v>
      </c>
    </row>
    <row r="372" spans="2:5">
      <c r="B372" s="14">
        <v>1978</v>
      </c>
      <c r="C372" s="14">
        <v>3</v>
      </c>
      <c r="D372" s="14">
        <v>6</v>
      </c>
      <c r="E372" s="14">
        <v>45.496000000000002</v>
      </c>
    </row>
    <row r="373" spans="2:5">
      <c r="B373" s="14">
        <v>1978</v>
      </c>
      <c r="C373" s="14">
        <v>3</v>
      </c>
      <c r="D373" s="14">
        <v>7</v>
      </c>
      <c r="E373" s="14">
        <v>14.52</v>
      </c>
    </row>
    <row r="374" spans="2:5">
      <c r="B374" s="14">
        <v>1978</v>
      </c>
      <c r="C374" s="14">
        <v>3</v>
      </c>
      <c r="D374" s="14">
        <v>8</v>
      </c>
      <c r="E374" s="14">
        <v>40.171999999999997</v>
      </c>
    </row>
    <row r="375" spans="2:5">
      <c r="B375" s="14">
        <v>1978</v>
      </c>
      <c r="C375" s="14">
        <v>3</v>
      </c>
      <c r="D375" s="14">
        <v>9</v>
      </c>
      <c r="E375" s="14">
        <v>21.175000000000001</v>
      </c>
    </row>
    <row r="376" spans="2:5">
      <c r="B376" s="14">
        <v>1978</v>
      </c>
      <c r="C376" s="14">
        <v>3</v>
      </c>
      <c r="D376" s="14">
        <v>10</v>
      </c>
      <c r="E376" s="14">
        <v>37.389000000000003</v>
      </c>
    </row>
    <row r="377" spans="2:5">
      <c r="B377" s="14">
        <v>1978</v>
      </c>
      <c r="C377" s="14">
        <v>3</v>
      </c>
      <c r="D377" s="14">
        <v>11</v>
      </c>
      <c r="E377" s="14">
        <v>38.478000000000002</v>
      </c>
    </row>
    <row r="378" spans="2:5">
      <c r="B378" s="14">
        <v>1978</v>
      </c>
      <c r="C378" s="14">
        <v>3</v>
      </c>
      <c r="D378" s="14">
        <v>12</v>
      </c>
      <c r="E378" s="14">
        <v>38.115000000000002</v>
      </c>
    </row>
    <row r="379" spans="2:5">
      <c r="B379" s="14">
        <v>1978</v>
      </c>
      <c r="C379" s="14">
        <v>3</v>
      </c>
      <c r="D379" s="14">
        <v>13</v>
      </c>
      <c r="E379" s="14">
        <v>45.859000000000002</v>
      </c>
    </row>
    <row r="380" spans="2:5">
      <c r="B380" s="14">
        <v>1978</v>
      </c>
      <c r="C380" s="14">
        <v>3</v>
      </c>
      <c r="D380" s="14">
        <v>14</v>
      </c>
      <c r="E380" s="14">
        <v>39.325000000000003</v>
      </c>
    </row>
    <row r="381" spans="2:5">
      <c r="B381" s="14">
        <v>1978</v>
      </c>
      <c r="C381" s="14">
        <v>4</v>
      </c>
      <c r="D381" s="14">
        <v>1</v>
      </c>
      <c r="E381" s="14">
        <v>23.474</v>
      </c>
    </row>
    <row r="382" spans="2:5">
      <c r="B382" s="14">
        <v>1978</v>
      </c>
      <c r="C382" s="14">
        <v>4</v>
      </c>
      <c r="D382" s="14">
        <v>2</v>
      </c>
      <c r="E382" s="14">
        <v>21.658999999999999</v>
      </c>
    </row>
    <row r="383" spans="2:5">
      <c r="B383" s="14">
        <v>1978</v>
      </c>
      <c r="C383" s="14">
        <v>4</v>
      </c>
      <c r="D383" s="14">
        <v>3</v>
      </c>
      <c r="E383" s="14">
        <v>31.46</v>
      </c>
    </row>
    <row r="384" spans="2:5">
      <c r="B384" s="14">
        <v>1978</v>
      </c>
      <c r="C384" s="14">
        <v>4</v>
      </c>
      <c r="D384" s="14">
        <v>4</v>
      </c>
      <c r="E384" s="14">
        <v>35.090000000000003</v>
      </c>
    </row>
    <row r="385" spans="2:5">
      <c r="B385" s="14">
        <v>1978</v>
      </c>
      <c r="C385" s="14">
        <v>4</v>
      </c>
      <c r="D385" s="14">
        <v>5</v>
      </c>
      <c r="E385" s="14">
        <v>44.164999999999999</v>
      </c>
    </row>
    <row r="386" spans="2:5">
      <c r="B386" s="14">
        <v>1978</v>
      </c>
      <c r="C386" s="14">
        <v>4</v>
      </c>
      <c r="D386" s="14">
        <v>6</v>
      </c>
      <c r="E386" s="14">
        <v>44.77</v>
      </c>
    </row>
    <row r="387" spans="2:5">
      <c r="B387" s="14">
        <v>1978</v>
      </c>
      <c r="C387" s="14">
        <v>4</v>
      </c>
      <c r="D387" s="14">
        <v>7</v>
      </c>
      <c r="E387" s="14">
        <v>46.585000000000001</v>
      </c>
    </row>
    <row r="388" spans="2:5">
      <c r="B388" s="14">
        <v>1978</v>
      </c>
      <c r="C388" s="14">
        <v>4</v>
      </c>
      <c r="D388" s="14">
        <v>8</v>
      </c>
      <c r="E388" s="14">
        <v>41.381999999999998</v>
      </c>
    </row>
    <row r="389" spans="2:5">
      <c r="B389" s="14">
        <v>1978</v>
      </c>
      <c r="C389" s="14">
        <v>4</v>
      </c>
      <c r="D389" s="14">
        <v>9</v>
      </c>
      <c r="E389" s="14">
        <v>38.235999999999997</v>
      </c>
    </row>
    <row r="390" spans="2:5">
      <c r="B390" s="14">
        <v>1978</v>
      </c>
      <c r="C390" s="14">
        <v>4</v>
      </c>
      <c r="D390" s="14">
        <v>10</v>
      </c>
      <c r="E390" s="14">
        <v>36.662999999999997</v>
      </c>
    </row>
    <row r="391" spans="2:5">
      <c r="B391" s="14">
        <v>1978</v>
      </c>
      <c r="C391" s="14">
        <v>4</v>
      </c>
      <c r="D391" s="14">
        <v>11</v>
      </c>
      <c r="E391" s="14">
        <v>41.624000000000002</v>
      </c>
    </row>
    <row r="392" spans="2:5">
      <c r="B392" s="14">
        <v>1978</v>
      </c>
      <c r="C392" s="14">
        <v>4</v>
      </c>
      <c r="D392" s="14">
        <v>12</v>
      </c>
      <c r="E392" s="14">
        <v>39.567</v>
      </c>
    </row>
    <row r="393" spans="2:5">
      <c r="B393" s="14">
        <v>1978</v>
      </c>
      <c r="C393" s="14">
        <v>4</v>
      </c>
      <c r="D393" s="14">
        <v>13</v>
      </c>
      <c r="E393" s="14">
        <v>47.673999999999999</v>
      </c>
    </row>
    <row r="394" spans="2:5">
      <c r="B394" s="14">
        <v>1978</v>
      </c>
      <c r="C394" s="14">
        <v>4</v>
      </c>
      <c r="D394" s="14">
        <v>14</v>
      </c>
      <c r="E394" s="14">
        <v>42.35</v>
      </c>
    </row>
    <row r="395" spans="2:5">
      <c r="B395" s="14">
        <v>1979</v>
      </c>
      <c r="C395" s="14">
        <v>1</v>
      </c>
      <c r="D395" s="14">
        <v>1</v>
      </c>
      <c r="E395" s="14">
        <v>38.22</v>
      </c>
    </row>
    <row r="396" spans="2:5">
      <c r="B396" s="14">
        <v>1979</v>
      </c>
      <c r="C396" s="14">
        <v>1</v>
      </c>
      <c r="D396" s="14">
        <v>2</v>
      </c>
      <c r="E396" s="14">
        <v>25.48</v>
      </c>
    </row>
    <row r="397" spans="2:5">
      <c r="B397" s="14">
        <v>1979</v>
      </c>
      <c r="C397" s="14">
        <v>1</v>
      </c>
      <c r="D397" s="14">
        <v>3</v>
      </c>
      <c r="E397" s="14">
        <v>43.68</v>
      </c>
    </row>
    <row r="398" spans="2:5">
      <c r="B398" s="14">
        <v>1979</v>
      </c>
      <c r="C398" s="14">
        <v>1</v>
      </c>
      <c r="D398" s="14">
        <v>4</v>
      </c>
      <c r="E398" s="14">
        <v>29.48</v>
      </c>
    </row>
    <row r="399" spans="2:5">
      <c r="B399" s="14">
        <v>1979</v>
      </c>
      <c r="C399" s="14">
        <v>1</v>
      </c>
      <c r="D399" s="14">
        <v>5</v>
      </c>
      <c r="E399" s="14">
        <v>29.12</v>
      </c>
    </row>
    <row r="400" spans="2:5">
      <c r="B400" s="14">
        <v>1979</v>
      </c>
      <c r="C400" s="14">
        <v>1</v>
      </c>
      <c r="D400" s="14">
        <v>6</v>
      </c>
      <c r="E400" s="14">
        <v>45.5</v>
      </c>
    </row>
    <row r="401" spans="2:5">
      <c r="B401" s="14">
        <v>1979</v>
      </c>
      <c r="C401" s="14">
        <v>1</v>
      </c>
      <c r="D401" s="14">
        <v>7</v>
      </c>
      <c r="E401" s="14">
        <v>31.85</v>
      </c>
    </row>
    <row r="402" spans="2:5">
      <c r="B402" s="14">
        <v>1979</v>
      </c>
      <c r="C402" s="14">
        <v>1</v>
      </c>
      <c r="D402" s="14">
        <v>8</v>
      </c>
      <c r="E402" s="14">
        <v>37.49</v>
      </c>
    </row>
    <row r="403" spans="2:5">
      <c r="B403" s="14">
        <v>1979</v>
      </c>
      <c r="C403" s="14">
        <v>1</v>
      </c>
      <c r="D403" s="14">
        <v>9</v>
      </c>
      <c r="E403" s="14">
        <v>47.32</v>
      </c>
    </row>
    <row r="404" spans="2:5">
      <c r="B404" s="14">
        <v>1979</v>
      </c>
      <c r="C404" s="14">
        <v>1</v>
      </c>
      <c r="D404" s="14">
        <v>10</v>
      </c>
      <c r="E404" s="14">
        <v>21.48</v>
      </c>
    </row>
    <row r="405" spans="2:5">
      <c r="B405" s="14">
        <v>1979</v>
      </c>
      <c r="C405" s="14">
        <v>1</v>
      </c>
      <c r="D405" s="14">
        <v>11</v>
      </c>
      <c r="E405" s="14">
        <v>19.66</v>
      </c>
    </row>
    <row r="406" spans="2:5">
      <c r="B406" s="14">
        <v>1979</v>
      </c>
      <c r="C406" s="14">
        <v>1</v>
      </c>
      <c r="D406" s="14">
        <v>12</v>
      </c>
      <c r="E406" s="14">
        <v>27.12</v>
      </c>
    </row>
    <row r="407" spans="2:5">
      <c r="B407" s="14">
        <v>1979</v>
      </c>
      <c r="C407" s="14">
        <v>1</v>
      </c>
      <c r="D407" s="14">
        <v>13</v>
      </c>
      <c r="E407" s="14">
        <v>50.96</v>
      </c>
    </row>
    <row r="408" spans="2:5">
      <c r="B408" s="14">
        <v>1979</v>
      </c>
      <c r="C408" s="14">
        <v>1</v>
      </c>
      <c r="D408" s="14">
        <v>14</v>
      </c>
      <c r="E408" s="14">
        <v>44.59</v>
      </c>
    </row>
    <row r="409" spans="2:5">
      <c r="B409" s="14">
        <v>1979</v>
      </c>
      <c r="C409" s="14">
        <v>2</v>
      </c>
      <c r="D409" s="14">
        <v>1</v>
      </c>
      <c r="E409" s="14">
        <v>45.68</v>
      </c>
    </row>
    <row r="410" spans="2:5">
      <c r="B410" s="14">
        <v>1979</v>
      </c>
      <c r="C410" s="14">
        <v>2</v>
      </c>
      <c r="D410" s="14">
        <v>2</v>
      </c>
      <c r="E410" s="14">
        <v>41.68</v>
      </c>
    </row>
    <row r="411" spans="2:5">
      <c r="B411" s="14">
        <v>1979</v>
      </c>
      <c r="C411" s="14">
        <v>2</v>
      </c>
      <c r="D411" s="14">
        <v>3</v>
      </c>
      <c r="E411" s="14">
        <v>45.5</v>
      </c>
    </row>
    <row r="412" spans="2:5">
      <c r="B412" s="14">
        <v>1979</v>
      </c>
      <c r="C412" s="14">
        <v>2</v>
      </c>
      <c r="D412" s="14">
        <v>4</v>
      </c>
      <c r="E412" s="14">
        <v>47.32</v>
      </c>
    </row>
    <row r="413" spans="2:5">
      <c r="B413" s="14">
        <v>1979</v>
      </c>
      <c r="C413" s="14">
        <v>2</v>
      </c>
      <c r="D413" s="14">
        <v>5</v>
      </c>
      <c r="E413" s="14">
        <v>42.41</v>
      </c>
    </row>
    <row r="414" spans="2:5">
      <c r="B414" s="14">
        <v>1979</v>
      </c>
      <c r="C414" s="14">
        <v>2</v>
      </c>
      <c r="D414" s="14">
        <v>6</v>
      </c>
      <c r="E414" s="14">
        <v>41.13</v>
      </c>
    </row>
    <row r="415" spans="2:5">
      <c r="B415" s="14">
        <v>1979</v>
      </c>
      <c r="C415" s="14">
        <v>2</v>
      </c>
      <c r="D415" s="14">
        <v>7</v>
      </c>
      <c r="E415" s="14">
        <v>40.4</v>
      </c>
    </row>
    <row r="416" spans="2:5">
      <c r="B416" s="14">
        <v>1979</v>
      </c>
      <c r="C416" s="14">
        <v>2</v>
      </c>
      <c r="D416" s="14">
        <v>8</v>
      </c>
      <c r="E416" s="14">
        <v>40.4</v>
      </c>
    </row>
    <row r="417" spans="2:5">
      <c r="B417" s="14">
        <v>1979</v>
      </c>
      <c r="C417" s="14">
        <v>2</v>
      </c>
      <c r="D417" s="14">
        <v>9</v>
      </c>
      <c r="E417" s="14">
        <v>47.32</v>
      </c>
    </row>
    <row r="418" spans="2:5">
      <c r="B418" s="14">
        <v>1979</v>
      </c>
      <c r="C418" s="14">
        <v>2</v>
      </c>
      <c r="D418" s="14">
        <v>10</v>
      </c>
      <c r="E418" s="14">
        <v>45.5</v>
      </c>
    </row>
    <row r="419" spans="2:5">
      <c r="B419" s="14">
        <v>1979</v>
      </c>
      <c r="C419" s="14">
        <v>2</v>
      </c>
      <c r="D419" s="14">
        <v>11</v>
      </c>
      <c r="E419" s="14">
        <v>46.41</v>
      </c>
    </row>
    <row r="420" spans="2:5">
      <c r="B420" s="14">
        <v>1979</v>
      </c>
      <c r="C420" s="14">
        <v>2</v>
      </c>
      <c r="D420" s="14">
        <v>12</v>
      </c>
      <c r="E420" s="14">
        <v>32.76</v>
      </c>
    </row>
    <row r="421" spans="2:5">
      <c r="B421" s="14">
        <v>1979</v>
      </c>
      <c r="C421" s="14">
        <v>2</v>
      </c>
      <c r="D421" s="14">
        <v>13</v>
      </c>
      <c r="E421" s="14">
        <v>22.2</v>
      </c>
    </row>
    <row r="422" spans="2:5">
      <c r="B422" s="14">
        <v>1979</v>
      </c>
      <c r="C422" s="14">
        <v>2</v>
      </c>
      <c r="D422" s="14">
        <v>14</v>
      </c>
      <c r="E422" s="14">
        <v>42.77</v>
      </c>
    </row>
    <row r="423" spans="2:5">
      <c r="B423" s="14">
        <v>1979</v>
      </c>
      <c r="C423" s="14">
        <v>3</v>
      </c>
      <c r="D423" s="14">
        <v>1</v>
      </c>
      <c r="E423" s="14">
        <v>38.4</v>
      </c>
    </row>
    <row r="424" spans="2:5">
      <c r="B424" s="14">
        <v>1979</v>
      </c>
      <c r="C424" s="14">
        <v>3</v>
      </c>
      <c r="D424" s="14">
        <v>2</v>
      </c>
      <c r="E424" s="14">
        <v>42.04</v>
      </c>
    </row>
    <row r="425" spans="2:5">
      <c r="B425" s="14">
        <v>1979</v>
      </c>
      <c r="C425" s="14">
        <v>3</v>
      </c>
      <c r="D425" s="14">
        <v>3</v>
      </c>
      <c r="E425" s="14">
        <v>43.13</v>
      </c>
    </row>
    <row r="426" spans="2:5">
      <c r="B426" s="14">
        <v>1979</v>
      </c>
      <c r="C426" s="14">
        <v>3</v>
      </c>
      <c r="D426" s="14">
        <v>4</v>
      </c>
      <c r="E426" s="14">
        <v>44.95</v>
      </c>
    </row>
    <row r="427" spans="2:5">
      <c r="B427" s="14">
        <v>1979</v>
      </c>
      <c r="C427" s="14">
        <v>3</v>
      </c>
      <c r="D427" s="14">
        <v>5</v>
      </c>
      <c r="E427" s="14">
        <v>40.22</v>
      </c>
    </row>
    <row r="428" spans="2:5">
      <c r="B428" s="14">
        <v>1979</v>
      </c>
      <c r="C428" s="14">
        <v>3</v>
      </c>
      <c r="D428" s="14">
        <v>6</v>
      </c>
      <c r="E428" s="14">
        <v>38.22</v>
      </c>
    </row>
    <row r="429" spans="2:5">
      <c r="B429" s="14">
        <v>1979</v>
      </c>
      <c r="C429" s="14">
        <v>3</v>
      </c>
      <c r="D429" s="14">
        <v>7</v>
      </c>
      <c r="E429" s="14">
        <v>43.13</v>
      </c>
    </row>
    <row r="430" spans="2:5">
      <c r="B430" s="14">
        <v>1979</v>
      </c>
      <c r="C430" s="14">
        <v>3</v>
      </c>
      <c r="D430" s="14">
        <v>8</v>
      </c>
      <c r="E430" s="14">
        <v>18.38</v>
      </c>
    </row>
    <row r="431" spans="2:5">
      <c r="B431" s="14">
        <v>1979</v>
      </c>
      <c r="C431" s="14">
        <v>3</v>
      </c>
      <c r="D431" s="14">
        <v>9</v>
      </c>
      <c r="E431" s="14">
        <v>43.86</v>
      </c>
    </row>
    <row r="432" spans="2:5">
      <c r="B432" s="14">
        <v>1979</v>
      </c>
      <c r="C432" s="14">
        <v>3</v>
      </c>
      <c r="D432" s="14">
        <v>10</v>
      </c>
      <c r="E432" s="14">
        <v>41.68</v>
      </c>
    </row>
    <row r="433" spans="2:5">
      <c r="B433" s="14">
        <v>1979</v>
      </c>
      <c r="C433" s="14">
        <v>3</v>
      </c>
      <c r="D433" s="14">
        <v>11</v>
      </c>
      <c r="E433" s="14">
        <v>43.13</v>
      </c>
    </row>
    <row r="434" spans="2:5">
      <c r="B434" s="14">
        <v>1979</v>
      </c>
      <c r="C434" s="14">
        <v>3</v>
      </c>
      <c r="D434" s="14">
        <v>12</v>
      </c>
      <c r="E434" s="14">
        <v>23.84</v>
      </c>
    </row>
    <row r="435" spans="2:5">
      <c r="B435" s="14">
        <v>1979</v>
      </c>
      <c r="C435" s="14">
        <v>3</v>
      </c>
      <c r="D435" s="14">
        <v>13</v>
      </c>
      <c r="E435" s="14">
        <v>41.31</v>
      </c>
    </row>
    <row r="436" spans="2:5">
      <c r="B436" s="14">
        <v>1979</v>
      </c>
      <c r="C436" s="14">
        <v>3</v>
      </c>
      <c r="D436" s="14">
        <v>14</v>
      </c>
      <c r="E436" s="14">
        <v>51.87</v>
      </c>
    </row>
    <row r="437" spans="2:5">
      <c r="B437" s="14">
        <v>1979</v>
      </c>
      <c r="C437" s="14">
        <v>4</v>
      </c>
      <c r="D437" s="14">
        <v>1</v>
      </c>
      <c r="E437" s="14">
        <v>46.41</v>
      </c>
    </row>
    <row r="438" spans="2:5">
      <c r="B438" s="14">
        <v>1979</v>
      </c>
      <c r="C438" s="14">
        <v>4</v>
      </c>
      <c r="D438" s="14">
        <v>2</v>
      </c>
      <c r="E438" s="14">
        <v>41.5</v>
      </c>
    </row>
    <row r="439" spans="2:5">
      <c r="B439" s="14">
        <v>1979</v>
      </c>
      <c r="C439" s="14">
        <v>4</v>
      </c>
      <c r="D439" s="14">
        <v>3</v>
      </c>
      <c r="E439" s="14">
        <v>46.41</v>
      </c>
    </row>
    <row r="440" spans="2:5">
      <c r="B440" s="14">
        <v>1979</v>
      </c>
      <c r="C440" s="14">
        <v>4</v>
      </c>
      <c r="D440" s="14">
        <v>4</v>
      </c>
      <c r="E440" s="14">
        <v>21.48</v>
      </c>
    </row>
    <row r="441" spans="2:5">
      <c r="B441" s="14">
        <v>1979</v>
      </c>
      <c r="C441" s="14">
        <v>4</v>
      </c>
      <c r="D441" s="14">
        <v>5</v>
      </c>
      <c r="E441" s="14">
        <v>41.68</v>
      </c>
    </row>
    <row r="442" spans="2:5">
      <c r="B442" s="14">
        <v>1979</v>
      </c>
      <c r="C442" s="14">
        <v>4</v>
      </c>
      <c r="D442" s="14">
        <v>6</v>
      </c>
      <c r="E442" s="14">
        <v>43.86</v>
      </c>
    </row>
    <row r="443" spans="2:5">
      <c r="B443" s="14">
        <v>1979</v>
      </c>
      <c r="C443" s="14">
        <v>4</v>
      </c>
      <c r="D443" s="14">
        <v>7</v>
      </c>
      <c r="E443" s="14">
        <v>42.95</v>
      </c>
    </row>
    <row r="444" spans="2:5">
      <c r="B444" s="14">
        <v>1979</v>
      </c>
      <c r="C444" s="14">
        <v>4</v>
      </c>
      <c r="D444" s="14">
        <v>8</v>
      </c>
      <c r="E444" s="14">
        <v>46.41</v>
      </c>
    </row>
    <row r="445" spans="2:5">
      <c r="B445" s="14">
        <v>1979</v>
      </c>
      <c r="C445" s="14">
        <v>4</v>
      </c>
      <c r="D445" s="14">
        <v>9</v>
      </c>
      <c r="E445" s="14">
        <v>45.68</v>
      </c>
    </row>
    <row r="446" spans="2:5">
      <c r="B446" s="14">
        <v>1979</v>
      </c>
      <c r="C446" s="14">
        <v>4</v>
      </c>
      <c r="D446" s="14">
        <v>10</v>
      </c>
      <c r="E446" s="14">
        <v>22.39</v>
      </c>
    </row>
    <row r="447" spans="2:5">
      <c r="B447" s="14">
        <v>1979</v>
      </c>
      <c r="C447" s="14">
        <v>4</v>
      </c>
      <c r="D447" s="14">
        <v>11</v>
      </c>
      <c r="E447" s="14">
        <v>45.14</v>
      </c>
    </row>
    <row r="448" spans="2:5">
      <c r="B448" s="14">
        <v>1979</v>
      </c>
      <c r="C448" s="14">
        <v>4</v>
      </c>
      <c r="D448" s="14">
        <v>12</v>
      </c>
      <c r="E448" s="14">
        <v>44.23</v>
      </c>
    </row>
    <row r="449" spans="2:5">
      <c r="B449" s="14">
        <v>1979</v>
      </c>
      <c r="C449" s="14">
        <v>4</v>
      </c>
      <c r="D449" s="14">
        <v>13</v>
      </c>
      <c r="E449" s="14">
        <v>44.59</v>
      </c>
    </row>
    <row r="450" spans="2:5">
      <c r="B450" s="14">
        <v>1979</v>
      </c>
      <c r="C450" s="14">
        <v>4</v>
      </c>
      <c r="D450" s="14">
        <v>14</v>
      </c>
      <c r="E450" s="14">
        <v>44.23</v>
      </c>
    </row>
    <row r="451" spans="2:5">
      <c r="B451" s="14">
        <v>1980</v>
      </c>
      <c r="C451" s="14">
        <v>1</v>
      </c>
      <c r="D451" s="14">
        <v>1</v>
      </c>
      <c r="E451" s="14">
        <v>15.37</v>
      </c>
    </row>
    <row r="452" spans="2:5">
      <c r="B452" s="14">
        <v>1980</v>
      </c>
      <c r="C452" s="14">
        <v>1</v>
      </c>
      <c r="D452" s="14">
        <v>2</v>
      </c>
      <c r="E452" s="14">
        <v>20.57</v>
      </c>
    </row>
    <row r="453" spans="2:5">
      <c r="B453" s="14">
        <v>1980</v>
      </c>
      <c r="C453" s="14">
        <v>1</v>
      </c>
      <c r="D453" s="14">
        <v>3</v>
      </c>
      <c r="E453" s="14">
        <v>25.77</v>
      </c>
    </row>
    <row r="454" spans="2:5">
      <c r="B454" s="14">
        <v>1980</v>
      </c>
      <c r="C454" s="14">
        <v>1</v>
      </c>
      <c r="D454" s="14">
        <v>4</v>
      </c>
      <c r="E454" s="14">
        <v>34.85</v>
      </c>
    </row>
    <row r="455" spans="2:5">
      <c r="B455" s="14">
        <v>1980</v>
      </c>
      <c r="C455" s="14">
        <v>1</v>
      </c>
      <c r="D455" s="14">
        <v>5</v>
      </c>
      <c r="E455" s="14">
        <v>49.85</v>
      </c>
    </row>
    <row r="456" spans="2:5">
      <c r="B456" s="14">
        <v>1980</v>
      </c>
      <c r="C456" s="14">
        <v>1</v>
      </c>
      <c r="D456" s="14">
        <v>6</v>
      </c>
      <c r="E456" s="14">
        <v>58.32</v>
      </c>
    </row>
    <row r="457" spans="2:5">
      <c r="B457" s="14">
        <v>1980</v>
      </c>
      <c r="C457" s="14">
        <v>1</v>
      </c>
      <c r="D457" s="14">
        <v>7</v>
      </c>
      <c r="E457" s="14">
        <v>52.15</v>
      </c>
    </row>
    <row r="458" spans="2:5">
      <c r="B458" s="14">
        <v>1980</v>
      </c>
      <c r="C458" s="14">
        <v>1</v>
      </c>
      <c r="D458" s="14">
        <v>8</v>
      </c>
      <c r="E458" s="14">
        <v>43.08</v>
      </c>
    </row>
    <row r="459" spans="2:5">
      <c r="B459" s="14">
        <v>1980</v>
      </c>
      <c r="C459" s="14">
        <v>1</v>
      </c>
      <c r="D459" s="14">
        <v>9</v>
      </c>
      <c r="E459" s="14">
        <v>42.59</v>
      </c>
    </row>
    <row r="460" spans="2:5">
      <c r="B460" s="14">
        <v>1980</v>
      </c>
      <c r="C460" s="14">
        <v>1</v>
      </c>
      <c r="D460" s="14">
        <v>10</v>
      </c>
      <c r="E460" s="14">
        <v>45.86</v>
      </c>
    </row>
    <row r="461" spans="2:5">
      <c r="B461" s="14">
        <v>1980</v>
      </c>
      <c r="C461" s="14">
        <v>1</v>
      </c>
      <c r="D461" s="14">
        <v>11</v>
      </c>
      <c r="E461" s="14">
        <v>53.6</v>
      </c>
    </row>
    <row r="462" spans="2:5">
      <c r="B462" s="14">
        <v>1980</v>
      </c>
      <c r="C462" s="14">
        <v>1</v>
      </c>
      <c r="D462" s="14">
        <v>12</v>
      </c>
      <c r="E462" s="14">
        <v>52.88</v>
      </c>
    </row>
    <row r="463" spans="2:5">
      <c r="B463" s="14">
        <v>1980</v>
      </c>
      <c r="C463" s="14">
        <v>1</v>
      </c>
      <c r="D463" s="14">
        <v>13</v>
      </c>
      <c r="E463" s="14">
        <v>69.33</v>
      </c>
    </row>
    <row r="464" spans="2:5">
      <c r="B464" s="14">
        <v>1980</v>
      </c>
      <c r="C464" s="14">
        <v>1</v>
      </c>
      <c r="D464" s="14">
        <v>14</v>
      </c>
      <c r="E464" s="14">
        <v>55.78</v>
      </c>
    </row>
    <row r="465" spans="2:5">
      <c r="B465" s="14">
        <v>1980</v>
      </c>
      <c r="C465" s="14">
        <v>2</v>
      </c>
      <c r="D465" s="14">
        <v>1</v>
      </c>
      <c r="E465" s="14">
        <v>15.97</v>
      </c>
    </row>
    <row r="466" spans="2:5">
      <c r="B466" s="14">
        <v>1980</v>
      </c>
      <c r="C466" s="14">
        <v>2</v>
      </c>
      <c r="D466" s="14">
        <v>2</v>
      </c>
      <c r="E466" s="14">
        <v>22.63</v>
      </c>
    </row>
    <row r="467" spans="2:5">
      <c r="B467" s="14">
        <v>1980</v>
      </c>
      <c r="C467" s="14">
        <v>2</v>
      </c>
      <c r="D467" s="14">
        <v>3</v>
      </c>
      <c r="E467" s="14">
        <v>27.47</v>
      </c>
    </row>
    <row r="468" spans="2:5">
      <c r="B468" s="14">
        <v>1980</v>
      </c>
      <c r="C468" s="14">
        <v>2</v>
      </c>
      <c r="D468" s="14">
        <v>4</v>
      </c>
      <c r="E468" s="14">
        <v>41.26</v>
      </c>
    </row>
    <row r="469" spans="2:5">
      <c r="B469" s="14">
        <v>1980</v>
      </c>
      <c r="C469" s="14">
        <v>2</v>
      </c>
      <c r="D469" s="14">
        <v>5</v>
      </c>
      <c r="E469" s="14">
        <v>53.48</v>
      </c>
    </row>
    <row r="470" spans="2:5">
      <c r="B470" s="14">
        <v>1980</v>
      </c>
      <c r="C470" s="14">
        <v>2</v>
      </c>
      <c r="D470" s="14">
        <v>6</v>
      </c>
      <c r="E470" s="14">
        <v>54.33</v>
      </c>
    </row>
    <row r="471" spans="2:5">
      <c r="B471" s="14">
        <v>1980</v>
      </c>
      <c r="C471" s="14">
        <v>2</v>
      </c>
      <c r="D471" s="14">
        <v>7</v>
      </c>
      <c r="E471" s="14">
        <v>56.63</v>
      </c>
    </row>
    <row r="472" spans="2:5">
      <c r="B472" s="14">
        <v>1980</v>
      </c>
      <c r="C472" s="14">
        <v>2</v>
      </c>
      <c r="D472" s="14">
        <v>8</v>
      </c>
      <c r="E472" s="14">
        <v>45.5</v>
      </c>
    </row>
    <row r="473" spans="2:5">
      <c r="B473" s="14">
        <v>1980</v>
      </c>
      <c r="C473" s="14">
        <v>2</v>
      </c>
      <c r="D473" s="14">
        <v>9</v>
      </c>
      <c r="E473" s="14">
        <v>48.76</v>
      </c>
    </row>
    <row r="474" spans="2:5">
      <c r="B474" s="14">
        <v>1980</v>
      </c>
      <c r="C474" s="14">
        <v>2</v>
      </c>
      <c r="D474" s="14">
        <v>10</v>
      </c>
      <c r="E474" s="14">
        <v>53</v>
      </c>
    </row>
    <row r="475" spans="2:5">
      <c r="B475" s="14">
        <v>1980</v>
      </c>
      <c r="C475" s="14">
        <v>2</v>
      </c>
      <c r="D475" s="14">
        <v>11</v>
      </c>
      <c r="E475" s="14">
        <v>51.18</v>
      </c>
    </row>
    <row r="476" spans="2:5">
      <c r="B476" s="14">
        <v>1980</v>
      </c>
      <c r="C476" s="14">
        <v>2</v>
      </c>
      <c r="D476" s="14">
        <v>12</v>
      </c>
      <c r="E476" s="14">
        <v>49.85</v>
      </c>
    </row>
    <row r="477" spans="2:5">
      <c r="B477" s="14">
        <v>1980</v>
      </c>
      <c r="C477" s="14">
        <v>2</v>
      </c>
      <c r="D477" s="14">
        <v>13</v>
      </c>
      <c r="E477" s="14">
        <v>51.42</v>
      </c>
    </row>
    <row r="478" spans="2:5">
      <c r="B478" s="14">
        <v>1980</v>
      </c>
      <c r="C478" s="14">
        <v>2</v>
      </c>
      <c r="D478" s="14">
        <v>14</v>
      </c>
      <c r="E478" s="14">
        <v>52.88</v>
      </c>
    </row>
    <row r="479" spans="2:5">
      <c r="B479" s="14">
        <v>1980</v>
      </c>
      <c r="C479" s="14">
        <v>3</v>
      </c>
      <c r="D479" s="14">
        <v>1</v>
      </c>
      <c r="E479" s="14">
        <v>21.66</v>
      </c>
    </row>
    <row r="480" spans="2:5">
      <c r="B480" s="14">
        <v>1980</v>
      </c>
      <c r="C480" s="14">
        <v>3</v>
      </c>
      <c r="D480" s="14">
        <v>2</v>
      </c>
      <c r="E480" s="14">
        <v>22.87</v>
      </c>
    </row>
    <row r="481" spans="2:5">
      <c r="B481" s="14">
        <v>1980</v>
      </c>
      <c r="C481" s="14">
        <v>3</v>
      </c>
      <c r="D481" s="14">
        <v>3</v>
      </c>
      <c r="E481" s="14">
        <v>27.95</v>
      </c>
    </row>
    <row r="482" spans="2:5">
      <c r="B482" s="14">
        <v>1980</v>
      </c>
      <c r="C482" s="14">
        <v>3</v>
      </c>
      <c r="D482" s="14">
        <v>4</v>
      </c>
      <c r="E482" s="14">
        <v>36.78</v>
      </c>
    </row>
    <row r="483" spans="2:5">
      <c r="B483" s="14">
        <v>1980</v>
      </c>
      <c r="C483" s="14">
        <v>3</v>
      </c>
      <c r="D483" s="14">
        <v>5</v>
      </c>
      <c r="E483" s="14">
        <v>51.79</v>
      </c>
    </row>
    <row r="484" spans="2:5">
      <c r="B484" s="14">
        <v>1980</v>
      </c>
      <c r="C484" s="14">
        <v>3</v>
      </c>
      <c r="D484" s="14">
        <v>6</v>
      </c>
      <c r="E484" s="14">
        <v>71.03</v>
      </c>
    </row>
    <row r="485" spans="2:5">
      <c r="B485" s="14">
        <v>1980</v>
      </c>
      <c r="C485" s="14">
        <v>3</v>
      </c>
      <c r="D485" s="14">
        <v>7</v>
      </c>
      <c r="E485" s="14">
        <v>57.84</v>
      </c>
    </row>
    <row r="486" spans="2:5">
      <c r="B486" s="14">
        <v>1980</v>
      </c>
      <c r="C486" s="14">
        <v>3</v>
      </c>
      <c r="D486" s="14">
        <v>8</v>
      </c>
      <c r="E486" s="14">
        <v>40.78</v>
      </c>
    </row>
    <row r="487" spans="2:5">
      <c r="B487" s="14">
        <v>1980</v>
      </c>
      <c r="C487" s="14">
        <v>3</v>
      </c>
      <c r="D487" s="14">
        <v>9</v>
      </c>
      <c r="E487" s="14">
        <v>49.37</v>
      </c>
    </row>
    <row r="488" spans="2:5">
      <c r="B488" s="14">
        <v>1980</v>
      </c>
      <c r="C488" s="14">
        <v>3</v>
      </c>
      <c r="D488" s="14">
        <v>10</v>
      </c>
      <c r="E488" s="14">
        <v>53</v>
      </c>
    </row>
    <row r="489" spans="2:5">
      <c r="B489" s="14">
        <v>1980</v>
      </c>
      <c r="C489" s="14">
        <v>3</v>
      </c>
      <c r="D489" s="14">
        <v>11</v>
      </c>
      <c r="E489" s="14">
        <v>53.84</v>
      </c>
    </row>
    <row r="490" spans="2:5">
      <c r="B490" s="14">
        <v>1980</v>
      </c>
      <c r="C490" s="14">
        <v>3</v>
      </c>
      <c r="D490" s="14">
        <v>12</v>
      </c>
      <c r="E490" s="14">
        <v>48.4</v>
      </c>
    </row>
    <row r="491" spans="2:5">
      <c r="B491" s="14">
        <v>1980</v>
      </c>
      <c r="C491" s="14">
        <v>3</v>
      </c>
      <c r="D491" s="14">
        <v>13</v>
      </c>
      <c r="E491" s="14">
        <v>53.72</v>
      </c>
    </row>
    <row r="492" spans="2:5">
      <c r="B492" s="14">
        <v>1980</v>
      </c>
      <c r="C492" s="14">
        <v>3</v>
      </c>
      <c r="D492" s="14">
        <v>14</v>
      </c>
      <c r="E492" s="14">
        <v>54.57</v>
      </c>
    </row>
    <row r="493" spans="2:5">
      <c r="B493" s="14">
        <v>1980</v>
      </c>
      <c r="C493" s="14">
        <v>4</v>
      </c>
      <c r="D493" s="14">
        <v>1</v>
      </c>
      <c r="E493" s="14">
        <v>22.99</v>
      </c>
    </row>
    <row r="494" spans="2:5">
      <c r="B494" s="14">
        <v>1980</v>
      </c>
      <c r="C494" s="14">
        <v>4</v>
      </c>
      <c r="D494" s="14">
        <v>2</v>
      </c>
      <c r="E494" s="14">
        <v>17.3</v>
      </c>
    </row>
    <row r="495" spans="2:5">
      <c r="B495" s="14">
        <v>1980</v>
      </c>
      <c r="C495" s="14">
        <v>4</v>
      </c>
      <c r="D495" s="14">
        <v>3</v>
      </c>
      <c r="E495" s="14">
        <v>32.43</v>
      </c>
    </row>
    <row r="496" spans="2:5">
      <c r="B496" s="14">
        <v>1980</v>
      </c>
      <c r="C496" s="14">
        <v>4</v>
      </c>
      <c r="D496" s="14">
        <v>4</v>
      </c>
      <c r="E496" s="14">
        <v>36.78</v>
      </c>
    </row>
    <row r="497" spans="2:5">
      <c r="B497" s="14">
        <v>1980</v>
      </c>
      <c r="C497" s="14">
        <v>4</v>
      </c>
      <c r="D497" s="14">
        <v>5</v>
      </c>
      <c r="E497" s="14">
        <v>54.09</v>
      </c>
    </row>
    <row r="498" spans="2:5">
      <c r="B498" s="14">
        <v>1980</v>
      </c>
      <c r="C498" s="14">
        <v>4</v>
      </c>
      <c r="D498" s="14">
        <v>6</v>
      </c>
      <c r="E498" s="14">
        <v>59.17</v>
      </c>
    </row>
    <row r="499" spans="2:5">
      <c r="B499" s="14">
        <v>1980</v>
      </c>
      <c r="C499" s="14">
        <v>4</v>
      </c>
      <c r="D499" s="14">
        <v>7</v>
      </c>
      <c r="E499" s="14">
        <v>54.57</v>
      </c>
    </row>
    <row r="500" spans="2:5">
      <c r="B500" s="14">
        <v>1980</v>
      </c>
      <c r="C500" s="14">
        <v>4</v>
      </c>
      <c r="D500" s="14">
        <v>8</v>
      </c>
      <c r="E500" s="14">
        <v>40.659999999999997</v>
      </c>
    </row>
    <row r="501" spans="2:5">
      <c r="B501" s="14">
        <v>1980</v>
      </c>
      <c r="C501" s="14">
        <v>4</v>
      </c>
      <c r="D501" s="14">
        <v>9</v>
      </c>
      <c r="E501" s="14">
        <v>50.94</v>
      </c>
    </row>
    <row r="502" spans="2:5">
      <c r="B502" s="14">
        <v>1980</v>
      </c>
      <c r="C502" s="14">
        <v>4</v>
      </c>
      <c r="D502" s="14">
        <v>10</v>
      </c>
      <c r="E502" s="14">
        <v>52.51</v>
      </c>
    </row>
    <row r="503" spans="2:5">
      <c r="B503" s="14">
        <v>1980</v>
      </c>
      <c r="C503" s="14">
        <v>4</v>
      </c>
      <c r="D503" s="14">
        <v>11</v>
      </c>
      <c r="E503" s="14">
        <v>53.36</v>
      </c>
    </row>
    <row r="504" spans="2:5">
      <c r="B504" s="14">
        <v>1980</v>
      </c>
      <c r="C504" s="14">
        <v>4</v>
      </c>
      <c r="D504" s="14">
        <v>12</v>
      </c>
      <c r="E504" s="14">
        <v>55.54</v>
      </c>
    </row>
    <row r="505" spans="2:5">
      <c r="B505" s="14">
        <v>1980</v>
      </c>
      <c r="C505" s="14">
        <v>4</v>
      </c>
      <c r="D505" s="14">
        <v>13</v>
      </c>
      <c r="E505" s="14">
        <v>50.7</v>
      </c>
    </row>
    <row r="506" spans="2:5">
      <c r="B506" s="14">
        <v>1980</v>
      </c>
      <c r="C506" s="14">
        <v>4</v>
      </c>
      <c r="D506" s="14">
        <v>14</v>
      </c>
      <c r="E506" s="14">
        <v>45.01</v>
      </c>
    </row>
    <row r="507" spans="2:5">
      <c r="B507" s="14">
        <v>1981</v>
      </c>
      <c r="C507" s="14">
        <v>1</v>
      </c>
      <c r="D507" s="14">
        <v>1</v>
      </c>
      <c r="E507" s="14">
        <v>20.45</v>
      </c>
    </row>
    <row r="508" spans="2:5">
      <c r="B508" s="14">
        <v>1981</v>
      </c>
      <c r="C508" s="14">
        <v>1</v>
      </c>
      <c r="D508" s="14">
        <v>2</v>
      </c>
      <c r="E508" s="14">
        <v>19.600000000000001</v>
      </c>
    </row>
    <row r="509" spans="2:5">
      <c r="B509" s="14">
        <v>1981</v>
      </c>
      <c r="C509" s="14">
        <v>1</v>
      </c>
      <c r="D509" s="14">
        <v>3</v>
      </c>
      <c r="E509" s="14">
        <v>32.31</v>
      </c>
    </row>
    <row r="510" spans="2:5">
      <c r="B510" s="14">
        <v>1981</v>
      </c>
      <c r="C510" s="14">
        <v>1</v>
      </c>
      <c r="D510" s="14">
        <v>4</v>
      </c>
      <c r="E510" s="14">
        <v>18.149999999999999</v>
      </c>
    </row>
    <row r="511" spans="2:5">
      <c r="B511" s="14">
        <v>1981</v>
      </c>
      <c r="C511" s="14">
        <v>1</v>
      </c>
      <c r="D511" s="14">
        <v>5</v>
      </c>
      <c r="E511" s="14">
        <v>42.47</v>
      </c>
    </row>
    <row r="512" spans="2:5">
      <c r="B512" s="14">
        <v>1981</v>
      </c>
      <c r="C512" s="14">
        <v>1</v>
      </c>
      <c r="D512" s="14">
        <v>6</v>
      </c>
      <c r="E512" s="14">
        <v>38.36</v>
      </c>
    </row>
    <row r="513" spans="2:5">
      <c r="B513" s="14">
        <v>1981</v>
      </c>
      <c r="C513" s="14">
        <v>1</v>
      </c>
      <c r="D513" s="14">
        <v>7</v>
      </c>
      <c r="E513" s="14">
        <v>41.26</v>
      </c>
    </row>
    <row r="514" spans="2:5">
      <c r="B514" s="14">
        <v>1981</v>
      </c>
      <c r="C514" s="14">
        <v>1</v>
      </c>
      <c r="D514" s="14">
        <v>8</v>
      </c>
      <c r="E514" s="14">
        <v>34</v>
      </c>
    </row>
    <row r="515" spans="2:5">
      <c r="B515" s="14">
        <v>1981</v>
      </c>
      <c r="C515" s="14">
        <v>1</v>
      </c>
      <c r="D515" s="14">
        <v>9</v>
      </c>
      <c r="E515" s="14">
        <v>34.97</v>
      </c>
    </row>
    <row r="516" spans="2:5">
      <c r="B516" s="14">
        <v>1981</v>
      </c>
      <c r="C516" s="14">
        <v>1</v>
      </c>
      <c r="D516" s="14">
        <v>10</v>
      </c>
      <c r="E516" s="14">
        <v>29.77</v>
      </c>
    </row>
    <row r="517" spans="2:5">
      <c r="B517" s="14">
        <v>1981</v>
      </c>
      <c r="C517" s="14">
        <v>1</v>
      </c>
      <c r="D517" s="14">
        <v>11</v>
      </c>
      <c r="E517" s="14">
        <v>40.659999999999997</v>
      </c>
    </row>
    <row r="518" spans="2:5">
      <c r="B518" s="14">
        <v>1981</v>
      </c>
      <c r="C518" s="14">
        <v>1</v>
      </c>
      <c r="D518" s="14">
        <v>12</v>
      </c>
      <c r="E518" s="14">
        <v>29.64</v>
      </c>
    </row>
    <row r="519" spans="2:5">
      <c r="B519" s="14">
        <v>1981</v>
      </c>
      <c r="C519" s="14">
        <v>1</v>
      </c>
      <c r="D519" s="14">
        <v>13</v>
      </c>
      <c r="E519" s="14">
        <v>38.479999999999997</v>
      </c>
    </row>
    <row r="520" spans="2:5">
      <c r="B520" s="14">
        <v>1981</v>
      </c>
      <c r="C520" s="14">
        <v>1</v>
      </c>
      <c r="D520" s="14">
        <v>14</v>
      </c>
      <c r="E520" s="14">
        <v>43.92</v>
      </c>
    </row>
    <row r="521" spans="2:5">
      <c r="B521" s="14">
        <v>1981</v>
      </c>
      <c r="C521" s="14">
        <v>2</v>
      </c>
      <c r="D521" s="14">
        <v>1</v>
      </c>
      <c r="E521" s="14">
        <v>18.149999999999999</v>
      </c>
    </row>
    <row r="522" spans="2:5">
      <c r="B522" s="14">
        <v>1981</v>
      </c>
      <c r="C522" s="14">
        <v>2</v>
      </c>
      <c r="D522" s="14">
        <v>2</v>
      </c>
      <c r="E522" s="14">
        <v>20.329999999999998</v>
      </c>
    </row>
    <row r="523" spans="2:5">
      <c r="B523" s="14">
        <v>1981</v>
      </c>
      <c r="C523" s="14">
        <v>2</v>
      </c>
      <c r="D523" s="14">
        <v>3</v>
      </c>
      <c r="E523" s="14">
        <v>28.68</v>
      </c>
    </row>
    <row r="524" spans="2:5">
      <c r="B524" s="14">
        <v>1981</v>
      </c>
      <c r="C524" s="14">
        <v>2</v>
      </c>
      <c r="D524" s="14">
        <v>4</v>
      </c>
      <c r="E524" s="14">
        <v>39.93</v>
      </c>
    </row>
    <row r="525" spans="2:5">
      <c r="B525" s="14">
        <v>1981</v>
      </c>
      <c r="C525" s="14">
        <v>2</v>
      </c>
      <c r="D525" s="14">
        <v>5</v>
      </c>
      <c r="E525" s="14">
        <v>19.72</v>
      </c>
    </row>
    <row r="526" spans="2:5">
      <c r="B526" s="14">
        <v>1981</v>
      </c>
      <c r="C526" s="14">
        <v>2</v>
      </c>
      <c r="D526" s="14">
        <v>6</v>
      </c>
      <c r="E526" s="14">
        <v>41.62</v>
      </c>
    </row>
    <row r="527" spans="2:5">
      <c r="B527" s="14">
        <v>1981</v>
      </c>
      <c r="C527" s="14">
        <v>2</v>
      </c>
      <c r="D527" s="14">
        <v>7</v>
      </c>
      <c r="E527" s="14">
        <v>42.23</v>
      </c>
    </row>
    <row r="528" spans="2:5">
      <c r="B528" s="14">
        <v>1981</v>
      </c>
      <c r="C528" s="14">
        <v>2</v>
      </c>
      <c r="D528" s="14">
        <v>8</v>
      </c>
      <c r="E528" s="14">
        <v>36.54</v>
      </c>
    </row>
    <row r="529" spans="2:5">
      <c r="B529" s="14">
        <v>1981</v>
      </c>
      <c r="C529" s="14">
        <v>2</v>
      </c>
      <c r="D529" s="14">
        <v>9</v>
      </c>
      <c r="E529" s="14">
        <v>34.61</v>
      </c>
    </row>
    <row r="530" spans="2:5">
      <c r="B530" s="14">
        <v>1981</v>
      </c>
      <c r="C530" s="14">
        <v>2</v>
      </c>
      <c r="D530" s="14">
        <v>10</v>
      </c>
      <c r="E530" s="14">
        <v>39.08</v>
      </c>
    </row>
    <row r="531" spans="2:5">
      <c r="B531" s="14">
        <v>1981</v>
      </c>
      <c r="C531" s="14">
        <v>2</v>
      </c>
      <c r="D531" s="14">
        <v>11</v>
      </c>
      <c r="E531" s="14">
        <v>41.26</v>
      </c>
    </row>
    <row r="532" spans="2:5">
      <c r="B532" s="14">
        <v>1981</v>
      </c>
      <c r="C532" s="14">
        <v>2</v>
      </c>
      <c r="D532" s="14">
        <v>12</v>
      </c>
      <c r="E532" s="14">
        <v>43.08</v>
      </c>
    </row>
    <row r="533" spans="2:5">
      <c r="B533" s="14">
        <v>1981</v>
      </c>
      <c r="C533" s="14">
        <v>2</v>
      </c>
      <c r="D533" s="14">
        <v>13</v>
      </c>
      <c r="E533" s="14">
        <v>44.04</v>
      </c>
    </row>
    <row r="534" spans="2:5">
      <c r="B534" s="14">
        <v>1981</v>
      </c>
      <c r="C534" s="14">
        <v>2</v>
      </c>
      <c r="D534" s="14">
        <v>14</v>
      </c>
      <c r="E534" s="14">
        <v>44.16</v>
      </c>
    </row>
    <row r="535" spans="2:5">
      <c r="B535" s="14">
        <v>1981</v>
      </c>
      <c r="C535" s="14">
        <v>3</v>
      </c>
      <c r="D535" s="14">
        <v>1</v>
      </c>
      <c r="E535" s="14">
        <v>23.11</v>
      </c>
    </row>
    <row r="536" spans="2:5">
      <c r="B536" s="14">
        <v>1981</v>
      </c>
      <c r="C536" s="14">
        <v>3</v>
      </c>
      <c r="D536" s="14">
        <v>2</v>
      </c>
      <c r="E536" s="14">
        <v>21.42</v>
      </c>
    </row>
    <row r="537" spans="2:5">
      <c r="B537" s="14">
        <v>1981</v>
      </c>
      <c r="C537" s="14">
        <v>3</v>
      </c>
      <c r="D537" s="14">
        <v>3</v>
      </c>
      <c r="E537" s="14">
        <v>33.520000000000003</v>
      </c>
    </row>
    <row r="538" spans="2:5">
      <c r="B538" s="14">
        <v>1981</v>
      </c>
      <c r="C538" s="14">
        <v>3</v>
      </c>
      <c r="D538" s="14">
        <v>4</v>
      </c>
      <c r="E538" s="14">
        <v>38.479999999999997</v>
      </c>
    </row>
    <row r="539" spans="2:5">
      <c r="B539" s="14">
        <v>1981</v>
      </c>
      <c r="C539" s="14">
        <v>3</v>
      </c>
      <c r="D539" s="14">
        <v>5</v>
      </c>
      <c r="E539" s="14">
        <v>41.74</v>
      </c>
    </row>
    <row r="540" spans="2:5">
      <c r="B540" s="14">
        <v>1981</v>
      </c>
      <c r="C540" s="14">
        <v>3</v>
      </c>
      <c r="D540" s="14">
        <v>6</v>
      </c>
      <c r="E540" s="14">
        <v>35.090000000000003</v>
      </c>
    </row>
    <row r="541" spans="2:5">
      <c r="B541" s="14">
        <v>1981</v>
      </c>
      <c r="C541" s="14">
        <v>3</v>
      </c>
      <c r="D541" s="14">
        <v>7</v>
      </c>
      <c r="E541" s="14">
        <v>38.24</v>
      </c>
    </row>
    <row r="542" spans="2:5">
      <c r="B542" s="14">
        <v>1981</v>
      </c>
      <c r="C542" s="14">
        <v>3</v>
      </c>
      <c r="D542" s="14">
        <v>8</v>
      </c>
      <c r="E542" s="14">
        <v>34.85</v>
      </c>
    </row>
    <row r="543" spans="2:5">
      <c r="B543" s="14">
        <v>1981</v>
      </c>
      <c r="C543" s="14">
        <v>3</v>
      </c>
      <c r="D543" s="14">
        <v>9</v>
      </c>
      <c r="E543" s="14">
        <v>38.24</v>
      </c>
    </row>
    <row r="544" spans="2:5">
      <c r="B544" s="14">
        <v>1981</v>
      </c>
      <c r="C544" s="14">
        <v>3</v>
      </c>
      <c r="D544" s="14">
        <v>10</v>
      </c>
      <c r="E544" s="14">
        <v>37.270000000000003</v>
      </c>
    </row>
    <row r="545" spans="2:5">
      <c r="B545" s="14">
        <v>1981</v>
      </c>
      <c r="C545" s="14">
        <v>3</v>
      </c>
      <c r="D545" s="14">
        <v>11</v>
      </c>
      <c r="E545" s="14">
        <v>44.16</v>
      </c>
    </row>
    <row r="546" spans="2:5">
      <c r="B546" s="14">
        <v>1981</v>
      </c>
      <c r="C546" s="14">
        <v>3</v>
      </c>
      <c r="D546" s="14">
        <v>12</v>
      </c>
      <c r="E546" s="14">
        <v>35.94</v>
      </c>
    </row>
    <row r="547" spans="2:5">
      <c r="B547" s="14">
        <v>1981</v>
      </c>
      <c r="C547" s="14">
        <v>3</v>
      </c>
      <c r="D547" s="14">
        <v>13</v>
      </c>
      <c r="E547" s="14">
        <v>36.659999999999997</v>
      </c>
    </row>
    <row r="548" spans="2:5">
      <c r="B548" s="14">
        <v>1981</v>
      </c>
      <c r="C548" s="14">
        <v>3</v>
      </c>
      <c r="D548" s="14">
        <v>14</v>
      </c>
      <c r="E548" s="14">
        <v>42.95</v>
      </c>
    </row>
    <row r="549" spans="2:5">
      <c r="B549" s="14">
        <v>1981</v>
      </c>
      <c r="C549" s="14">
        <v>4</v>
      </c>
      <c r="D549" s="14">
        <v>1</v>
      </c>
      <c r="E549" s="14">
        <v>24.93</v>
      </c>
    </row>
    <row r="550" spans="2:5">
      <c r="B550" s="14">
        <v>1981</v>
      </c>
      <c r="C550" s="14">
        <v>4</v>
      </c>
      <c r="D550" s="14">
        <v>2</v>
      </c>
      <c r="E550" s="14">
        <v>16.82</v>
      </c>
    </row>
    <row r="551" spans="2:5">
      <c r="B551" s="14">
        <v>1981</v>
      </c>
      <c r="C551" s="14">
        <v>4</v>
      </c>
      <c r="D551" s="14">
        <v>3</v>
      </c>
      <c r="E551" s="14">
        <v>32.31</v>
      </c>
    </row>
    <row r="552" spans="2:5">
      <c r="B552" s="14">
        <v>1981</v>
      </c>
      <c r="C552" s="14">
        <v>4</v>
      </c>
      <c r="D552" s="14">
        <v>4</v>
      </c>
      <c r="E552" s="14">
        <v>32.549999999999997</v>
      </c>
    </row>
    <row r="553" spans="2:5">
      <c r="B553" s="14">
        <v>1981</v>
      </c>
      <c r="C553" s="14">
        <v>4</v>
      </c>
      <c r="D553" s="14">
        <v>5</v>
      </c>
      <c r="E553" s="14">
        <v>35.69</v>
      </c>
    </row>
    <row r="554" spans="2:5">
      <c r="B554" s="14">
        <v>1981</v>
      </c>
      <c r="C554" s="14">
        <v>4</v>
      </c>
      <c r="D554" s="14">
        <v>6</v>
      </c>
      <c r="E554" s="14">
        <v>35.090000000000003</v>
      </c>
    </row>
    <row r="555" spans="2:5">
      <c r="B555" s="14">
        <v>1981</v>
      </c>
      <c r="C555" s="14">
        <v>4</v>
      </c>
      <c r="D555" s="14">
        <v>7</v>
      </c>
      <c r="E555" s="14">
        <v>33.4</v>
      </c>
    </row>
    <row r="556" spans="2:5">
      <c r="B556" s="14">
        <v>1981</v>
      </c>
      <c r="C556" s="14">
        <v>4</v>
      </c>
      <c r="D556" s="14">
        <v>8</v>
      </c>
      <c r="E556" s="14">
        <v>33.880000000000003</v>
      </c>
    </row>
    <row r="557" spans="2:5">
      <c r="B557" s="14">
        <v>1981</v>
      </c>
      <c r="C557" s="14">
        <v>4</v>
      </c>
      <c r="D557" s="14">
        <v>9</v>
      </c>
      <c r="E557" s="14">
        <v>39.32</v>
      </c>
    </row>
    <row r="558" spans="2:5">
      <c r="B558" s="14">
        <v>1981</v>
      </c>
      <c r="C558" s="14">
        <v>4</v>
      </c>
      <c r="D558" s="14">
        <v>10</v>
      </c>
      <c r="E558" s="14">
        <v>28.43</v>
      </c>
    </row>
    <row r="559" spans="2:5">
      <c r="B559" s="14">
        <v>1981</v>
      </c>
      <c r="C559" s="14">
        <v>4</v>
      </c>
      <c r="D559" s="14">
        <v>11</v>
      </c>
      <c r="E559" s="14">
        <v>37.03</v>
      </c>
    </row>
    <row r="560" spans="2:5">
      <c r="B560" s="14">
        <v>1981</v>
      </c>
      <c r="C560" s="14">
        <v>4</v>
      </c>
      <c r="D560" s="14">
        <v>12</v>
      </c>
      <c r="E560" s="14">
        <v>37.03</v>
      </c>
    </row>
    <row r="561" spans="2:5">
      <c r="B561" s="14">
        <v>1981</v>
      </c>
      <c r="C561" s="14">
        <v>4</v>
      </c>
      <c r="D561" s="14">
        <v>13</v>
      </c>
      <c r="E561" s="14">
        <v>28.31</v>
      </c>
    </row>
    <row r="562" spans="2:5">
      <c r="B562" s="14">
        <v>1981</v>
      </c>
      <c r="C562" s="14">
        <v>4</v>
      </c>
      <c r="D562" s="14">
        <v>14</v>
      </c>
      <c r="E562" s="14">
        <v>46.22</v>
      </c>
    </row>
    <row r="563" spans="2:5">
      <c r="B563" s="14">
        <v>1982</v>
      </c>
      <c r="C563" s="14">
        <v>1</v>
      </c>
      <c r="D563" s="14">
        <v>1</v>
      </c>
      <c r="E563" s="14">
        <v>25.41</v>
      </c>
    </row>
    <row r="564" spans="2:5">
      <c r="B564" s="14">
        <v>1982</v>
      </c>
      <c r="C564" s="14">
        <v>1</v>
      </c>
      <c r="D564" s="14">
        <v>2</v>
      </c>
      <c r="E564" s="14">
        <v>23.23</v>
      </c>
    </row>
    <row r="565" spans="2:5">
      <c r="B565" s="14">
        <v>1982</v>
      </c>
      <c r="C565" s="14">
        <v>1</v>
      </c>
      <c r="D565" s="14">
        <v>3</v>
      </c>
      <c r="E565" s="14">
        <v>37.630000000000003</v>
      </c>
    </row>
    <row r="566" spans="2:5">
      <c r="B566" s="14">
        <v>1982</v>
      </c>
      <c r="C566" s="14">
        <v>1</v>
      </c>
      <c r="D566" s="14">
        <v>4</v>
      </c>
      <c r="E566" s="14">
        <v>36.78</v>
      </c>
    </row>
    <row r="567" spans="2:5">
      <c r="B567" s="14">
        <v>1982</v>
      </c>
      <c r="C567" s="14">
        <v>1</v>
      </c>
      <c r="D567" s="14">
        <v>5</v>
      </c>
      <c r="E567" s="14">
        <v>31.34</v>
      </c>
    </row>
    <row r="568" spans="2:5">
      <c r="B568" s="14">
        <v>1982</v>
      </c>
      <c r="C568" s="14">
        <v>1</v>
      </c>
      <c r="D568" s="14">
        <v>6</v>
      </c>
      <c r="E568" s="14">
        <v>29.77</v>
      </c>
    </row>
    <row r="569" spans="2:5">
      <c r="B569" s="14">
        <v>1982</v>
      </c>
      <c r="C569" s="14">
        <v>1</v>
      </c>
      <c r="D569" s="14">
        <v>7</v>
      </c>
      <c r="E569" s="14">
        <v>28.68</v>
      </c>
    </row>
    <row r="570" spans="2:5">
      <c r="B570" s="14">
        <v>1982</v>
      </c>
      <c r="C570" s="14">
        <v>1</v>
      </c>
      <c r="D570" s="14">
        <v>8</v>
      </c>
      <c r="E570" s="14">
        <v>13.19</v>
      </c>
    </row>
    <row r="571" spans="2:5">
      <c r="B571" s="14">
        <v>1982</v>
      </c>
      <c r="C571" s="14">
        <v>1</v>
      </c>
      <c r="D571" s="14">
        <v>9</v>
      </c>
      <c r="E571" s="14">
        <v>27.95</v>
      </c>
    </row>
    <row r="572" spans="2:5">
      <c r="B572" s="14">
        <v>1982</v>
      </c>
      <c r="C572" s="14">
        <v>1</v>
      </c>
      <c r="D572" s="14">
        <v>10</v>
      </c>
      <c r="E572" s="14">
        <v>30.25</v>
      </c>
    </row>
    <row r="573" spans="2:5">
      <c r="B573" s="14">
        <v>1982</v>
      </c>
      <c r="C573" s="14">
        <v>1</v>
      </c>
      <c r="D573" s="14">
        <v>11</v>
      </c>
      <c r="E573" s="14">
        <v>32.549999999999997</v>
      </c>
    </row>
    <row r="574" spans="2:5">
      <c r="B574" s="14">
        <v>1982</v>
      </c>
      <c r="C574" s="14">
        <v>1</v>
      </c>
      <c r="D574" s="14">
        <v>12</v>
      </c>
      <c r="E574" s="14">
        <v>32.79</v>
      </c>
    </row>
    <row r="575" spans="2:5">
      <c r="B575" s="14">
        <v>1982</v>
      </c>
      <c r="C575" s="14">
        <v>1</v>
      </c>
      <c r="D575" s="14">
        <v>13</v>
      </c>
      <c r="E575" s="14">
        <v>35.21</v>
      </c>
    </row>
    <row r="576" spans="2:5">
      <c r="B576" s="14">
        <v>1982</v>
      </c>
      <c r="C576" s="14">
        <v>1</v>
      </c>
      <c r="D576" s="14">
        <v>14</v>
      </c>
      <c r="E576" s="14">
        <v>30.13</v>
      </c>
    </row>
    <row r="577" spans="2:5">
      <c r="B577" s="14">
        <v>1982</v>
      </c>
      <c r="C577" s="14">
        <v>2</v>
      </c>
      <c r="D577" s="14">
        <v>1</v>
      </c>
      <c r="E577" s="14">
        <v>19</v>
      </c>
    </row>
    <row r="578" spans="2:5">
      <c r="B578" s="14">
        <v>1982</v>
      </c>
      <c r="C578" s="14">
        <v>2</v>
      </c>
      <c r="D578" s="14">
        <v>2</v>
      </c>
      <c r="E578" s="14">
        <v>29.28</v>
      </c>
    </row>
    <row r="579" spans="2:5">
      <c r="B579" s="14">
        <v>1982</v>
      </c>
      <c r="C579" s="14">
        <v>2</v>
      </c>
      <c r="D579" s="14">
        <v>3</v>
      </c>
      <c r="E579" s="14">
        <v>34.97</v>
      </c>
    </row>
    <row r="580" spans="2:5">
      <c r="B580" s="14">
        <v>1982</v>
      </c>
      <c r="C580" s="14">
        <v>2</v>
      </c>
      <c r="D580" s="14">
        <v>4</v>
      </c>
      <c r="E580" s="14">
        <v>32.549999999999997</v>
      </c>
    </row>
    <row r="581" spans="2:5">
      <c r="B581" s="14">
        <v>1982</v>
      </c>
      <c r="C581" s="14">
        <v>2</v>
      </c>
      <c r="D581" s="14">
        <v>5</v>
      </c>
      <c r="E581" s="14">
        <v>38.96</v>
      </c>
    </row>
    <row r="582" spans="2:5">
      <c r="B582" s="14">
        <v>1982</v>
      </c>
      <c r="C582" s="14">
        <v>2</v>
      </c>
      <c r="D582" s="14">
        <v>6</v>
      </c>
      <c r="E582" s="14">
        <v>26.62</v>
      </c>
    </row>
    <row r="583" spans="2:5">
      <c r="B583" s="14">
        <v>1982</v>
      </c>
      <c r="C583" s="14">
        <v>2</v>
      </c>
      <c r="D583" s="14">
        <v>7</v>
      </c>
      <c r="E583" s="14">
        <v>27.71</v>
      </c>
    </row>
    <row r="584" spans="2:5">
      <c r="B584" s="14">
        <v>1982</v>
      </c>
      <c r="C584" s="14">
        <v>2</v>
      </c>
      <c r="D584" s="14">
        <v>8</v>
      </c>
      <c r="E584" s="14">
        <v>17.3</v>
      </c>
    </row>
    <row r="585" spans="2:5">
      <c r="B585" s="14">
        <v>1982</v>
      </c>
      <c r="C585" s="14">
        <v>2</v>
      </c>
      <c r="D585" s="14">
        <v>9</v>
      </c>
      <c r="E585" s="14">
        <v>26.98</v>
      </c>
    </row>
    <row r="586" spans="2:5">
      <c r="B586" s="14">
        <v>1982</v>
      </c>
      <c r="C586" s="14">
        <v>2</v>
      </c>
      <c r="D586" s="14">
        <v>10</v>
      </c>
      <c r="E586" s="14">
        <v>37.03</v>
      </c>
    </row>
    <row r="587" spans="2:5">
      <c r="B587" s="14">
        <v>1982</v>
      </c>
      <c r="C587" s="14">
        <v>2</v>
      </c>
      <c r="D587" s="14">
        <v>11</v>
      </c>
      <c r="E587" s="14">
        <v>35.57</v>
      </c>
    </row>
    <row r="588" spans="2:5">
      <c r="B588" s="14">
        <v>1982</v>
      </c>
      <c r="C588" s="14">
        <v>2</v>
      </c>
      <c r="D588" s="14">
        <v>12</v>
      </c>
      <c r="E588" s="14">
        <v>27.83</v>
      </c>
    </row>
    <row r="589" spans="2:5">
      <c r="B589" s="14">
        <v>1982</v>
      </c>
      <c r="C589" s="14">
        <v>2</v>
      </c>
      <c r="D589" s="14">
        <v>13</v>
      </c>
      <c r="E589" s="14">
        <v>31.1</v>
      </c>
    </row>
    <row r="590" spans="2:5">
      <c r="B590" s="14">
        <v>1982</v>
      </c>
      <c r="C590" s="14">
        <v>2</v>
      </c>
      <c r="D590" s="14">
        <v>14</v>
      </c>
      <c r="E590" s="14">
        <v>33.520000000000003</v>
      </c>
    </row>
    <row r="591" spans="2:5">
      <c r="B591" s="14">
        <v>1982</v>
      </c>
      <c r="C591" s="14">
        <v>3</v>
      </c>
      <c r="D591" s="14">
        <v>1</v>
      </c>
      <c r="E591" s="14">
        <v>17.3</v>
      </c>
    </row>
    <row r="592" spans="2:5">
      <c r="B592" s="14">
        <v>1982</v>
      </c>
      <c r="C592" s="14">
        <v>3</v>
      </c>
      <c r="D592" s="14">
        <v>2</v>
      </c>
      <c r="E592" s="14">
        <v>28.92</v>
      </c>
    </row>
    <row r="593" spans="2:5">
      <c r="B593" s="14">
        <v>1982</v>
      </c>
      <c r="C593" s="14">
        <v>3</v>
      </c>
      <c r="D593" s="14">
        <v>3</v>
      </c>
      <c r="E593" s="14">
        <v>34.729999999999997</v>
      </c>
    </row>
    <row r="594" spans="2:5">
      <c r="B594" s="14">
        <v>1982</v>
      </c>
      <c r="C594" s="14">
        <v>3</v>
      </c>
      <c r="D594" s="14">
        <v>4</v>
      </c>
      <c r="E594" s="14">
        <v>33.880000000000003</v>
      </c>
    </row>
    <row r="595" spans="2:5">
      <c r="B595" s="14">
        <v>1982</v>
      </c>
      <c r="C595" s="14">
        <v>3</v>
      </c>
      <c r="D595" s="14">
        <v>5</v>
      </c>
      <c r="E595" s="14">
        <v>26.14</v>
      </c>
    </row>
    <row r="596" spans="2:5">
      <c r="B596" s="14">
        <v>1982</v>
      </c>
      <c r="C596" s="14">
        <v>3</v>
      </c>
      <c r="D596" s="14">
        <v>6</v>
      </c>
      <c r="E596" s="14">
        <v>34.729999999999997</v>
      </c>
    </row>
    <row r="597" spans="2:5">
      <c r="B597" s="14">
        <v>1982</v>
      </c>
      <c r="C597" s="14">
        <v>3</v>
      </c>
      <c r="D597" s="14">
        <v>7</v>
      </c>
      <c r="E597" s="14">
        <v>26.38</v>
      </c>
    </row>
    <row r="598" spans="2:5">
      <c r="B598" s="14">
        <v>1982</v>
      </c>
      <c r="C598" s="14">
        <v>3</v>
      </c>
      <c r="D598" s="14">
        <v>8</v>
      </c>
      <c r="E598" s="14">
        <v>18.88</v>
      </c>
    </row>
    <row r="599" spans="2:5">
      <c r="B599" s="14">
        <v>1982</v>
      </c>
      <c r="C599" s="14">
        <v>3</v>
      </c>
      <c r="D599" s="14">
        <v>9</v>
      </c>
      <c r="E599" s="14">
        <v>20.57</v>
      </c>
    </row>
    <row r="600" spans="2:5">
      <c r="B600" s="14">
        <v>1982</v>
      </c>
      <c r="C600" s="14">
        <v>3</v>
      </c>
      <c r="D600" s="14">
        <v>10</v>
      </c>
      <c r="E600" s="14">
        <v>34.119999999999997</v>
      </c>
    </row>
    <row r="601" spans="2:5">
      <c r="B601" s="14">
        <v>1982</v>
      </c>
      <c r="C601" s="14">
        <v>3</v>
      </c>
      <c r="D601" s="14">
        <v>11</v>
      </c>
      <c r="E601" s="14">
        <v>34.24</v>
      </c>
    </row>
    <row r="602" spans="2:5">
      <c r="B602" s="14">
        <v>1982</v>
      </c>
      <c r="C602" s="14">
        <v>3</v>
      </c>
      <c r="D602" s="14">
        <v>12</v>
      </c>
      <c r="E602" s="14">
        <v>21.66</v>
      </c>
    </row>
    <row r="603" spans="2:5">
      <c r="B603" s="14">
        <v>1982</v>
      </c>
      <c r="C603" s="14">
        <v>3</v>
      </c>
      <c r="D603" s="14">
        <v>13</v>
      </c>
      <c r="E603" s="14">
        <v>32.909999999999997</v>
      </c>
    </row>
    <row r="604" spans="2:5">
      <c r="B604" s="14">
        <v>1982</v>
      </c>
      <c r="C604" s="14">
        <v>3</v>
      </c>
      <c r="D604" s="14">
        <v>14</v>
      </c>
      <c r="E604" s="14">
        <v>32.67</v>
      </c>
    </row>
    <row r="605" spans="2:5">
      <c r="B605" s="14">
        <v>1982</v>
      </c>
      <c r="C605" s="14">
        <v>4</v>
      </c>
      <c r="D605" s="14">
        <v>1</v>
      </c>
      <c r="E605" s="14">
        <v>17.18</v>
      </c>
    </row>
    <row r="606" spans="2:5">
      <c r="B606" s="14">
        <v>1982</v>
      </c>
      <c r="C606" s="14">
        <v>4</v>
      </c>
      <c r="D606" s="14">
        <v>2</v>
      </c>
      <c r="E606" s="14">
        <v>28.56</v>
      </c>
    </row>
    <row r="607" spans="2:5">
      <c r="B607" s="14">
        <v>1982</v>
      </c>
      <c r="C607" s="14">
        <v>4</v>
      </c>
      <c r="D607" s="14">
        <v>3</v>
      </c>
      <c r="E607" s="14">
        <v>36.9</v>
      </c>
    </row>
    <row r="608" spans="2:5">
      <c r="B608" s="14">
        <v>1982</v>
      </c>
      <c r="C608" s="14">
        <v>4</v>
      </c>
      <c r="D608" s="14">
        <v>4</v>
      </c>
      <c r="E608" s="14">
        <v>28.07</v>
      </c>
    </row>
    <row r="609" spans="2:5">
      <c r="B609" s="14">
        <v>1982</v>
      </c>
      <c r="C609" s="14">
        <v>4</v>
      </c>
      <c r="D609" s="14">
        <v>5</v>
      </c>
      <c r="E609" s="14">
        <v>34.479999999999997</v>
      </c>
    </row>
    <row r="610" spans="2:5">
      <c r="B610" s="14">
        <v>1982</v>
      </c>
      <c r="C610" s="14">
        <v>4</v>
      </c>
      <c r="D610" s="14">
        <v>6</v>
      </c>
      <c r="E610" s="14">
        <v>27.83</v>
      </c>
    </row>
    <row r="611" spans="2:5">
      <c r="B611" s="14">
        <v>1982</v>
      </c>
      <c r="C611" s="14">
        <v>4</v>
      </c>
      <c r="D611" s="14">
        <v>7</v>
      </c>
      <c r="E611" s="14">
        <v>28.43</v>
      </c>
    </row>
    <row r="612" spans="2:5">
      <c r="B612" s="14">
        <v>1982</v>
      </c>
      <c r="C612" s="14">
        <v>4</v>
      </c>
      <c r="D612" s="14">
        <v>8</v>
      </c>
      <c r="E612" s="14">
        <v>18.149999999999999</v>
      </c>
    </row>
    <row r="613" spans="2:5">
      <c r="B613" s="14">
        <v>1982</v>
      </c>
      <c r="C613" s="14">
        <v>4</v>
      </c>
      <c r="D613" s="14">
        <v>9</v>
      </c>
      <c r="E613" s="14">
        <v>29.16</v>
      </c>
    </row>
    <row r="614" spans="2:5">
      <c r="B614" s="14">
        <v>1982</v>
      </c>
      <c r="C614" s="14">
        <v>4</v>
      </c>
      <c r="D614" s="14">
        <v>10</v>
      </c>
      <c r="E614" s="14">
        <v>33.880000000000003</v>
      </c>
    </row>
    <row r="615" spans="2:5">
      <c r="B615" s="14">
        <v>1982</v>
      </c>
      <c r="C615" s="14">
        <v>4</v>
      </c>
      <c r="D615" s="14">
        <v>11</v>
      </c>
      <c r="E615" s="14">
        <v>35.21</v>
      </c>
    </row>
    <row r="616" spans="2:5">
      <c r="B616" s="14">
        <v>1982</v>
      </c>
      <c r="C616" s="14">
        <v>4</v>
      </c>
      <c r="D616" s="14">
        <v>12</v>
      </c>
      <c r="E616" s="14">
        <v>30.85</v>
      </c>
    </row>
    <row r="617" spans="2:5">
      <c r="B617" s="14">
        <v>1982</v>
      </c>
      <c r="C617" s="14">
        <v>4</v>
      </c>
      <c r="D617" s="14">
        <v>13</v>
      </c>
      <c r="E617" s="14">
        <v>33.270000000000003</v>
      </c>
    </row>
    <row r="618" spans="2:5">
      <c r="B618" s="14">
        <v>1982</v>
      </c>
      <c r="C618" s="14">
        <v>4</v>
      </c>
      <c r="D618" s="14">
        <v>14</v>
      </c>
      <c r="E618" s="14">
        <v>25.65</v>
      </c>
    </row>
    <row r="619" spans="2:5">
      <c r="B619" s="14">
        <v>1983</v>
      </c>
      <c r="C619" s="14">
        <v>1</v>
      </c>
      <c r="D619" s="14">
        <v>1</v>
      </c>
      <c r="E619" s="14">
        <v>34</v>
      </c>
    </row>
    <row r="620" spans="2:5">
      <c r="B620" s="14">
        <v>1983</v>
      </c>
      <c r="C620" s="14">
        <v>1</v>
      </c>
      <c r="D620" s="14">
        <v>2</v>
      </c>
      <c r="E620" s="14">
        <v>35.57</v>
      </c>
    </row>
    <row r="621" spans="2:5">
      <c r="B621" s="14">
        <v>1983</v>
      </c>
      <c r="C621" s="14">
        <v>1</v>
      </c>
      <c r="D621" s="14">
        <v>3</v>
      </c>
      <c r="E621" s="14">
        <v>45.86</v>
      </c>
    </row>
    <row r="622" spans="2:5">
      <c r="B622" s="14">
        <v>1983</v>
      </c>
      <c r="C622" s="14">
        <v>1</v>
      </c>
      <c r="D622" s="14">
        <v>4</v>
      </c>
      <c r="E622" s="14">
        <v>40.17</v>
      </c>
    </row>
    <row r="623" spans="2:5">
      <c r="B623" s="14">
        <v>1983</v>
      </c>
      <c r="C623" s="14">
        <v>1</v>
      </c>
      <c r="D623" s="14">
        <v>5</v>
      </c>
      <c r="E623" s="14">
        <v>49.73</v>
      </c>
    </row>
    <row r="624" spans="2:5">
      <c r="B624" s="14">
        <v>1983</v>
      </c>
      <c r="C624" s="14">
        <v>1</v>
      </c>
      <c r="D624" s="14">
        <v>6</v>
      </c>
      <c r="E624" s="14">
        <v>52.27</v>
      </c>
    </row>
    <row r="625" spans="2:5">
      <c r="B625" s="14">
        <v>1983</v>
      </c>
      <c r="C625" s="14">
        <v>1</v>
      </c>
      <c r="D625" s="14">
        <v>7</v>
      </c>
      <c r="E625" s="14">
        <v>36.659999999999997</v>
      </c>
    </row>
    <row r="626" spans="2:5">
      <c r="B626" s="14">
        <v>1983</v>
      </c>
      <c r="C626" s="14">
        <v>1</v>
      </c>
      <c r="D626" s="14">
        <v>8</v>
      </c>
      <c r="E626" s="14">
        <v>42.35</v>
      </c>
    </row>
    <row r="627" spans="2:5">
      <c r="B627" s="14">
        <v>1983</v>
      </c>
      <c r="C627" s="14">
        <v>1</v>
      </c>
      <c r="D627" s="14">
        <v>9</v>
      </c>
      <c r="E627" s="14">
        <v>37.630000000000003</v>
      </c>
    </row>
    <row r="628" spans="2:5">
      <c r="B628" s="14">
        <v>1983</v>
      </c>
      <c r="C628" s="14">
        <v>1</v>
      </c>
      <c r="D628" s="14">
        <v>10</v>
      </c>
      <c r="E628" s="14">
        <v>49</v>
      </c>
    </row>
    <row r="629" spans="2:5">
      <c r="B629" s="14">
        <v>1983</v>
      </c>
      <c r="C629" s="14">
        <v>1</v>
      </c>
      <c r="D629" s="14">
        <v>11</v>
      </c>
      <c r="E629" s="14">
        <v>41.87</v>
      </c>
    </row>
    <row r="630" spans="2:5">
      <c r="B630" s="14">
        <v>1983</v>
      </c>
      <c r="C630" s="14">
        <v>1</v>
      </c>
      <c r="D630" s="14">
        <v>12</v>
      </c>
      <c r="E630" s="14">
        <v>54.69</v>
      </c>
    </row>
    <row r="631" spans="2:5">
      <c r="B631" s="14">
        <v>1983</v>
      </c>
      <c r="C631" s="14">
        <v>1</v>
      </c>
      <c r="D631" s="14">
        <v>13</v>
      </c>
      <c r="E631" s="14">
        <v>36.42</v>
      </c>
    </row>
    <row r="632" spans="2:5">
      <c r="B632" s="14">
        <v>1983</v>
      </c>
      <c r="C632" s="14">
        <v>1</v>
      </c>
      <c r="D632" s="14">
        <v>14</v>
      </c>
      <c r="E632" s="14">
        <v>48.52</v>
      </c>
    </row>
    <row r="633" spans="2:5">
      <c r="B633" s="14">
        <v>1983</v>
      </c>
      <c r="C633" s="14">
        <v>2</v>
      </c>
      <c r="D633" s="14">
        <v>1</v>
      </c>
      <c r="E633" s="14">
        <v>34.479999999999997</v>
      </c>
    </row>
    <row r="634" spans="2:5">
      <c r="B634" s="14">
        <v>1983</v>
      </c>
      <c r="C634" s="14">
        <v>2</v>
      </c>
      <c r="D634" s="14">
        <v>2</v>
      </c>
      <c r="E634" s="14">
        <v>42.35</v>
      </c>
    </row>
    <row r="635" spans="2:5">
      <c r="B635" s="14">
        <v>1983</v>
      </c>
      <c r="C635" s="14">
        <v>2</v>
      </c>
      <c r="D635" s="14">
        <v>3</v>
      </c>
      <c r="E635" s="14">
        <v>45.01</v>
      </c>
    </row>
    <row r="636" spans="2:5">
      <c r="B636" s="14">
        <v>1983</v>
      </c>
      <c r="C636" s="14">
        <v>2</v>
      </c>
      <c r="D636" s="14">
        <v>4</v>
      </c>
      <c r="E636" s="14">
        <v>52.15</v>
      </c>
    </row>
    <row r="637" spans="2:5">
      <c r="B637" s="14">
        <v>1983</v>
      </c>
      <c r="C637" s="14">
        <v>2</v>
      </c>
      <c r="D637" s="14">
        <v>5</v>
      </c>
      <c r="E637" s="14">
        <v>54.09</v>
      </c>
    </row>
    <row r="638" spans="2:5">
      <c r="B638" s="14">
        <v>1983</v>
      </c>
      <c r="C638" s="14">
        <v>2</v>
      </c>
      <c r="D638" s="14">
        <v>6</v>
      </c>
      <c r="E638" s="14">
        <v>45.13</v>
      </c>
    </row>
    <row r="639" spans="2:5">
      <c r="B639" s="14">
        <v>1983</v>
      </c>
      <c r="C639" s="14">
        <v>2</v>
      </c>
      <c r="D639" s="14">
        <v>7</v>
      </c>
      <c r="E639" s="14">
        <v>34.36</v>
      </c>
    </row>
    <row r="640" spans="2:5">
      <c r="B640" s="14">
        <v>1983</v>
      </c>
      <c r="C640" s="14">
        <v>2</v>
      </c>
      <c r="D640" s="14">
        <v>8</v>
      </c>
      <c r="E640" s="14">
        <v>44.89</v>
      </c>
    </row>
    <row r="641" spans="2:5">
      <c r="B641" s="14">
        <v>1983</v>
      </c>
      <c r="C641" s="14">
        <v>2</v>
      </c>
      <c r="D641" s="14">
        <v>9</v>
      </c>
      <c r="E641" s="14">
        <v>46.71</v>
      </c>
    </row>
    <row r="642" spans="2:5">
      <c r="B642" s="14">
        <v>1983</v>
      </c>
      <c r="C642" s="14">
        <v>2</v>
      </c>
      <c r="D642" s="14">
        <v>10</v>
      </c>
      <c r="E642" s="14">
        <v>52.76</v>
      </c>
    </row>
    <row r="643" spans="2:5">
      <c r="B643" s="14">
        <v>1983</v>
      </c>
      <c r="C643" s="14">
        <v>2</v>
      </c>
      <c r="D643" s="14">
        <v>11</v>
      </c>
      <c r="E643" s="14">
        <v>53.24</v>
      </c>
    </row>
    <row r="644" spans="2:5">
      <c r="B644" s="14">
        <v>1983</v>
      </c>
      <c r="C644" s="14">
        <v>2</v>
      </c>
      <c r="D644" s="14">
        <v>12</v>
      </c>
      <c r="E644" s="14">
        <v>47.19</v>
      </c>
    </row>
    <row r="645" spans="2:5">
      <c r="B645" s="14">
        <v>1983</v>
      </c>
      <c r="C645" s="14">
        <v>2</v>
      </c>
      <c r="D645" s="14">
        <v>13</v>
      </c>
      <c r="E645" s="14">
        <v>31.46</v>
      </c>
    </row>
    <row r="646" spans="2:5">
      <c r="B646" s="14">
        <v>1983</v>
      </c>
      <c r="C646" s="14">
        <v>2</v>
      </c>
      <c r="D646" s="14">
        <v>14</v>
      </c>
      <c r="E646" s="14">
        <v>43.56</v>
      </c>
    </row>
    <row r="647" spans="2:5">
      <c r="B647" s="14">
        <v>1983</v>
      </c>
      <c r="C647" s="14">
        <v>3</v>
      </c>
      <c r="D647" s="14">
        <v>1</v>
      </c>
      <c r="E647" s="14">
        <v>44.77</v>
      </c>
    </row>
    <row r="648" spans="2:5">
      <c r="B648" s="14">
        <v>1983</v>
      </c>
      <c r="C648" s="14">
        <v>3</v>
      </c>
      <c r="D648" s="14">
        <v>2</v>
      </c>
      <c r="E648" s="14">
        <v>37.270000000000003</v>
      </c>
    </row>
    <row r="649" spans="2:5">
      <c r="B649" s="14">
        <v>1983</v>
      </c>
      <c r="C649" s="14">
        <v>3</v>
      </c>
      <c r="D649" s="14">
        <v>3</v>
      </c>
      <c r="E649" s="14">
        <v>50.46</v>
      </c>
    </row>
    <row r="650" spans="2:5">
      <c r="B650" s="14">
        <v>1983</v>
      </c>
      <c r="C650" s="14">
        <v>3</v>
      </c>
      <c r="D650" s="14">
        <v>4</v>
      </c>
      <c r="E650" s="14">
        <v>60.14</v>
      </c>
    </row>
    <row r="651" spans="2:5">
      <c r="B651" s="14">
        <v>1983</v>
      </c>
      <c r="C651" s="14">
        <v>3</v>
      </c>
      <c r="D651" s="14">
        <v>5</v>
      </c>
      <c r="E651" s="14">
        <v>51.79</v>
      </c>
    </row>
    <row r="652" spans="2:5">
      <c r="B652" s="14">
        <v>1983</v>
      </c>
      <c r="C652" s="14">
        <v>3</v>
      </c>
      <c r="D652" s="14">
        <v>6</v>
      </c>
      <c r="E652" s="14">
        <v>45.37</v>
      </c>
    </row>
    <row r="653" spans="2:5">
      <c r="B653" s="14">
        <v>1983</v>
      </c>
      <c r="C653" s="14">
        <v>3</v>
      </c>
      <c r="D653" s="14">
        <v>7</v>
      </c>
      <c r="E653" s="14">
        <v>33.64</v>
      </c>
    </row>
    <row r="654" spans="2:5">
      <c r="B654" s="14">
        <v>1983</v>
      </c>
      <c r="C654" s="14">
        <v>3</v>
      </c>
      <c r="D654" s="14">
        <v>8</v>
      </c>
      <c r="E654" s="14">
        <v>50.34</v>
      </c>
    </row>
    <row r="655" spans="2:5">
      <c r="B655" s="14">
        <v>1983</v>
      </c>
      <c r="C655" s="14">
        <v>3</v>
      </c>
      <c r="D655" s="14">
        <v>9</v>
      </c>
      <c r="E655" s="14">
        <v>50.7</v>
      </c>
    </row>
    <row r="656" spans="2:5">
      <c r="B656" s="14">
        <v>1983</v>
      </c>
      <c r="C656" s="14">
        <v>3</v>
      </c>
      <c r="D656" s="14">
        <v>10</v>
      </c>
      <c r="E656" s="14">
        <v>51.67</v>
      </c>
    </row>
    <row r="657" spans="2:5">
      <c r="B657" s="14">
        <v>1983</v>
      </c>
      <c r="C657" s="14">
        <v>3</v>
      </c>
      <c r="D657" s="14">
        <v>11</v>
      </c>
      <c r="E657" s="14">
        <v>53.24</v>
      </c>
    </row>
    <row r="658" spans="2:5">
      <c r="B658" s="14">
        <v>1983</v>
      </c>
      <c r="C658" s="14">
        <v>3</v>
      </c>
      <c r="D658" s="14">
        <v>12</v>
      </c>
      <c r="E658" s="14">
        <v>49.37</v>
      </c>
    </row>
    <row r="659" spans="2:5">
      <c r="B659" s="14">
        <v>1983</v>
      </c>
      <c r="C659" s="14">
        <v>3</v>
      </c>
      <c r="D659" s="14">
        <v>13</v>
      </c>
      <c r="E659" s="14">
        <v>31.1</v>
      </c>
    </row>
    <row r="660" spans="2:5">
      <c r="B660" s="14">
        <v>1983</v>
      </c>
      <c r="C660" s="14">
        <v>3</v>
      </c>
      <c r="D660" s="14">
        <v>14</v>
      </c>
      <c r="E660" s="14">
        <v>52.03</v>
      </c>
    </row>
    <row r="661" spans="2:5">
      <c r="B661" s="14">
        <v>1983</v>
      </c>
      <c r="C661" s="14">
        <v>4</v>
      </c>
      <c r="D661" s="14">
        <v>1</v>
      </c>
      <c r="E661" s="14">
        <v>40.049999999999997</v>
      </c>
    </row>
    <row r="662" spans="2:5">
      <c r="B662" s="14">
        <v>1983</v>
      </c>
      <c r="C662" s="14">
        <v>4</v>
      </c>
      <c r="D662" s="14">
        <v>2</v>
      </c>
      <c r="E662" s="14">
        <v>38.96</v>
      </c>
    </row>
    <row r="663" spans="2:5">
      <c r="B663" s="14">
        <v>1983</v>
      </c>
      <c r="C663" s="14">
        <v>4</v>
      </c>
      <c r="D663" s="14">
        <v>3</v>
      </c>
      <c r="E663" s="14">
        <v>51.06</v>
      </c>
    </row>
    <row r="664" spans="2:5">
      <c r="B664" s="14">
        <v>1983</v>
      </c>
      <c r="C664" s="14">
        <v>4</v>
      </c>
      <c r="D664" s="14">
        <v>4</v>
      </c>
      <c r="E664" s="14">
        <v>53.72</v>
      </c>
    </row>
    <row r="665" spans="2:5">
      <c r="B665" s="14">
        <v>1983</v>
      </c>
      <c r="C665" s="14">
        <v>4</v>
      </c>
      <c r="D665" s="14">
        <v>5</v>
      </c>
      <c r="E665" s="14">
        <v>48.64</v>
      </c>
    </row>
    <row r="666" spans="2:5">
      <c r="B666" s="14">
        <v>1983</v>
      </c>
      <c r="C666" s="14">
        <v>4</v>
      </c>
      <c r="D666" s="14">
        <v>6</v>
      </c>
      <c r="E666" s="14">
        <v>47.67</v>
      </c>
    </row>
    <row r="667" spans="2:5">
      <c r="B667" s="14">
        <v>1983</v>
      </c>
      <c r="C667" s="14">
        <v>4</v>
      </c>
      <c r="D667" s="14">
        <v>7</v>
      </c>
      <c r="E667" s="14">
        <v>45.01</v>
      </c>
    </row>
    <row r="668" spans="2:5">
      <c r="B668" s="14">
        <v>1983</v>
      </c>
      <c r="C668" s="14">
        <v>4</v>
      </c>
      <c r="D668" s="14">
        <v>8</v>
      </c>
      <c r="E668" s="14">
        <v>39.93</v>
      </c>
    </row>
    <row r="669" spans="2:5">
      <c r="B669" s="14">
        <v>1983</v>
      </c>
      <c r="C669" s="14">
        <v>4</v>
      </c>
      <c r="D669" s="14">
        <v>9</v>
      </c>
      <c r="E669" s="14">
        <v>50.21</v>
      </c>
    </row>
    <row r="670" spans="2:5">
      <c r="B670" s="14">
        <v>1983</v>
      </c>
      <c r="C670" s="14">
        <v>4</v>
      </c>
      <c r="D670" s="14">
        <v>10</v>
      </c>
      <c r="E670" s="14">
        <v>49.49</v>
      </c>
    </row>
    <row r="671" spans="2:5">
      <c r="B671" s="14">
        <v>1983</v>
      </c>
      <c r="C671" s="14">
        <v>4</v>
      </c>
      <c r="D671" s="14">
        <v>11</v>
      </c>
      <c r="E671" s="14">
        <v>46.1</v>
      </c>
    </row>
    <row r="672" spans="2:5">
      <c r="B672" s="14">
        <v>1983</v>
      </c>
      <c r="C672" s="14">
        <v>4</v>
      </c>
      <c r="D672" s="14">
        <v>12</v>
      </c>
      <c r="E672" s="14">
        <v>47.92</v>
      </c>
    </row>
    <row r="673" spans="2:5">
      <c r="B673" s="14">
        <v>1983</v>
      </c>
      <c r="C673" s="14">
        <v>4</v>
      </c>
      <c r="D673" s="14">
        <v>13</v>
      </c>
      <c r="E673" s="14">
        <v>33.880000000000003</v>
      </c>
    </row>
    <row r="674" spans="2:5">
      <c r="B674" s="14">
        <v>1983</v>
      </c>
      <c r="C674" s="14">
        <v>4</v>
      </c>
      <c r="D674" s="14">
        <v>14</v>
      </c>
      <c r="E674" s="14">
        <v>43.56</v>
      </c>
    </row>
    <row r="675" spans="2:5">
      <c r="B675" s="14">
        <v>1984</v>
      </c>
      <c r="C675" s="14">
        <v>1</v>
      </c>
      <c r="D675" s="14">
        <v>1</v>
      </c>
      <c r="E675" s="14">
        <v>29.77</v>
      </c>
    </row>
    <row r="676" spans="2:5">
      <c r="B676" s="14">
        <v>1984</v>
      </c>
      <c r="C676" s="14">
        <v>1</v>
      </c>
      <c r="D676" s="14">
        <v>2</v>
      </c>
      <c r="E676" s="14">
        <v>31.1</v>
      </c>
    </row>
    <row r="677" spans="2:5">
      <c r="B677" s="14">
        <v>1984</v>
      </c>
      <c r="C677" s="14">
        <v>1</v>
      </c>
      <c r="D677" s="14">
        <v>3</v>
      </c>
      <c r="E677" s="14">
        <v>45.13</v>
      </c>
    </row>
    <row r="678" spans="2:5">
      <c r="B678" s="14">
        <v>1984</v>
      </c>
      <c r="C678" s="14">
        <v>1</v>
      </c>
      <c r="D678" s="14">
        <v>4</v>
      </c>
      <c r="E678" s="14">
        <v>36.54</v>
      </c>
    </row>
    <row r="679" spans="2:5">
      <c r="B679" s="14">
        <v>1984</v>
      </c>
      <c r="C679" s="14">
        <v>1</v>
      </c>
      <c r="D679" s="14">
        <v>5</v>
      </c>
      <c r="E679" s="14">
        <v>45.5</v>
      </c>
    </row>
    <row r="680" spans="2:5">
      <c r="B680" s="14">
        <v>1984</v>
      </c>
      <c r="C680" s="14">
        <v>1</v>
      </c>
      <c r="D680" s="14">
        <v>6</v>
      </c>
      <c r="E680" s="14">
        <v>42.35</v>
      </c>
    </row>
    <row r="681" spans="2:5">
      <c r="B681" s="14">
        <v>1984</v>
      </c>
      <c r="C681" s="14">
        <v>1</v>
      </c>
      <c r="D681" s="14">
        <v>7</v>
      </c>
      <c r="E681" s="14">
        <v>42.23</v>
      </c>
    </row>
    <row r="682" spans="2:5">
      <c r="B682" s="14">
        <v>1984</v>
      </c>
      <c r="C682" s="14">
        <v>1</v>
      </c>
      <c r="D682" s="14">
        <v>8</v>
      </c>
      <c r="E682" s="14">
        <v>31.1</v>
      </c>
    </row>
    <row r="683" spans="2:5">
      <c r="B683" s="14">
        <v>1984</v>
      </c>
      <c r="C683" s="14">
        <v>1</v>
      </c>
      <c r="D683" s="14">
        <v>9</v>
      </c>
      <c r="E683" s="14">
        <v>40.9</v>
      </c>
    </row>
    <row r="684" spans="2:5">
      <c r="B684" s="14">
        <v>1984</v>
      </c>
      <c r="C684" s="14">
        <v>1</v>
      </c>
      <c r="D684" s="14">
        <v>10</v>
      </c>
      <c r="E684" s="14">
        <v>38.6</v>
      </c>
    </row>
    <row r="685" spans="2:5">
      <c r="B685" s="14">
        <v>1984</v>
      </c>
      <c r="C685" s="14">
        <v>1</v>
      </c>
      <c r="D685" s="14">
        <v>11</v>
      </c>
      <c r="E685" s="14">
        <v>60.38</v>
      </c>
    </row>
    <row r="686" spans="2:5">
      <c r="B686" s="14">
        <v>1984</v>
      </c>
      <c r="C686" s="14">
        <v>1</v>
      </c>
      <c r="D686" s="14">
        <v>12</v>
      </c>
      <c r="E686" s="14">
        <v>43.56</v>
      </c>
    </row>
    <row r="687" spans="2:5">
      <c r="B687" s="14">
        <v>1984</v>
      </c>
      <c r="C687" s="14">
        <v>1</v>
      </c>
      <c r="D687" s="14">
        <v>13</v>
      </c>
      <c r="E687" s="14">
        <v>40.409999999999997</v>
      </c>
    </row>
    <row r="688" spans="2:5">
      <c r="B688" s="14">
        <v>1984</v>
      </c>
      <c r="C688" s="14">
        <v>1</v>
      </c>
      <c r="D688" s="14">
        <v>14</v>
      </c>
      <c r="E688" s="14">
        <v>37.99</v>
      </c>
    </row>
    <row r="689" spans="2:5">
      <c r="B689" s="14">
        <v>1984</v>
      </c>
      <c r="C689" s="14">
        <v>2</v>
      </c>
      <c r="D689" s="14">
        <v>1</v>
      </c>
      <c r="E689" s="14">
        <v>28.56</v>
      </c>
    </row>
    <row r="690" spans="2:5">
      <c r="B690" s="14">
        <v>1984</v>
      </c>
      <c r="C690" s="14">
        <v>2</v>
      </c>
      <c r="D690" s="14">
        <v>2</v>
      </c>
      <c r="E690" s="14">
        <v>36.9</v>
      </c>
    </row>
    <row r="691" spans="2:5">
      <c r="B691" s="14">
        <v>1984</v>
      </c>
      <c r="C691" s="14">
        <v>2</v>
      </c>
      <c r="D691" s="14">
        <v>3</v>
      </c>
      <c r="E691" s="14">
        <v>40.659999999999997</v>
      </c>
    </row>
    <row r="692" spans="2:5">
      <c r="B692" s="14">
        <v>1984</v>
      </c>
      <c r="C692" s="14">
        <v>2</v>
      </c>
      <c r="D692" s="14">
        <v>4</v>
      </c>
      <c r="E692" s="14">
        <v>42.71</v>
      </c>
    </row>
    <row r="693" spans="2:5">
      <c r="B693" s="14">
        <v>1984</v>
      </c>
      <c r="C693" s="14">
        <v>2</v>
      </c>
      <c r="D693" s="14">
        <v>5</v>
      </c>
      <c r="E693" s="14">
        <v>47.79</v>
      </c>
    </row>
    <row r="694" spans="2:5">
      <c r="B694" s="14">
        <v>1984</v>
      </c>
      <c r="C694" s="14">
        <v>2</v>
      </c>
      <c r="D694" s="14">
        <v>6</v>
      </c>
      <c r="E694" s="14">
        <v>39.93</v>
      </c>
    </row>
    <row r="695" spans="2:5">
      <c r="B695" s="14">
        <v>1984</v>
      </c>
      <c r="C695" s="14">
        <v>2</v>
      </c>
      <c r="D695" s="14">
        <v>7</v>
      </c>
      <c r="E695" s="14">
        <v>42.95</v>
      </c>
    </row>
    <row r="696" spans="2:5">
      <c r="B696" s="14">
        <v>1984</v>
      </c>
      <c r="C696" s="14">
        <v>2</v>
      </c>
      <c r="D696" s="14">
        <v>8</v>
      </c>
      <c r="E696" s="14">
        <v>39.93</v>
      </c>
    </row>
    <row r="697" spans="2:5">
      <c r="B697" s="14">
        <v>1984</v>
      </c>
      <c r="C697" s="14">
        <v>2</v>
      </c>
      <c r="D697" s="14">
        <v>9</v>
      </c>
      <c r="E697" s="14">
        <v>34.479999999999997</v>
      </c>
    </row>
    <row r="698" spans="2:5">
      <c r="B698" s="14">
        <v>1984</v>
      </c>
      <c r="C698" s="14">
        <v>2</v>
      </c>
      <c r="D698" s="14">
        <v>10</v>
      </c>
      <c r="E698" s="14">
        <v>49.61</v>
      </c>
    </row>
    <row r="699" spans="2:5">
      <c r="B699" s="14">
        <v>1984</v>
      </c>
      <c r="C699" s="14">
        <v>2</v>
      </c>
      <c r="D699" s="14">
        <v>11</v>
      </c>
      <c r="E699" s="14">
        <v>46.34</v>
      </c>
    </row>
    <row r="700" spans="2:5">
      <c r="B700" s="14">
        <v>1984</v>
      </c>
      <c r="C700" s="14">
        <v>2</v>
      </c>
      <c r="D700" s="14">
        <v>12</v>
      </c>
      <c r="E700" s="14">
        <v>43.08</v>
      </c>
    </row>
    <row r="701" spans="2:5">
      <c r="B701" s="14">
        <v>1984</v>
      </c>
      <c r="C701" s="14">
        <v>2</v>
      </c>
      <c r="D701" s="14">
        <v>13</v>
      </c>
      <c r="E701" s="14">
        <v>41.62</v>
      </c>
    </row>
    <row r="702" spans="2:5">
      <c r="B702" s="14">
        <v>1984</v>
      </c>
      <c r="C702" s="14">
        <v>2</v>
      </c>
      <c r="D702" s="14">
        <v>14</v>
      </c>
      <c r="E702" s="14">
        <v>38.72</v>
      </c>
    </row>
    <row r="703" spans="2:5">
      <c r="B703" s="14">
        <v>1984</v>
      </c>
      <c r="C703" s="14">
        <v>3</v>
      </c>
      <c r="D703" s="14">
        <v>1</v>
      </c>
      <c r="E703" s="14">
        <v>37.51</v>
      </c>
    </row>
    <row r="704" spans="2:5">
      <c r="B704" s="14">
        <v>1984</v>
      </c>
      <c r="C704" s="14">
        <v>3</v>
      </c>
      <c r="D704" s="14">
        <v>2</v>
      </c>
      <c r="E704" s="14">
        <v>30.37</v>
      </c>
    </row>
    <row r="705" spans="2:5">
      <c r="B705" s="14">
        <v>1984</v>
      </c>
      <c r="C705" s="14">
        <v>3</v>
      </c>
      <c r="D705" s="14">
        <v>3</v>
      </c>
      <c r="E705" s="14">
        <v>43.44</v>
      </c>
    </row>
    <row r="706" spans="2:5">
      <c r="B706" s="14">
        <v>1984</v>
      </c>
      <c r="C706" s="14">
        <v>3</v>
      </c>
      <c r="D706" s="14">
        <v>4</v>
      </c>
      <c r="E706" s="14">
        <v>42.83</v>
      </c>
    </row>
    <row r="707" spans="2:5">
      <c r="B707" s="14">
        <v>1984</v>
      </c>
      <c r="C707" s="14">
        <v>3</v>
      </c>
      <c r="D707" s="14">
        <v>5</v>
      </c>
      <c r="E707" s="14">
        <v>37.630000000000003</v>
      </c>
    </row>
    <row r="708" spans="2:5">
      <c r="B708" s="14">
        <v>1984</v>
      </c>
      <c r="C708" s="14">
        <v>3</v>
      </c>
      <c r="D708" s="14">
        <v>6</v>
      </c>
      <c r="E708" s="14">
        <v>46.34</v>
      </c>
    </row>
    <row r="709" spans="2:5">
      <c r="B709" s="14">
        <v>1984</v>
      </c>
      <c r="C709" s="14">
        <v>3</v>
      </c>
      <c r="D709" s="14">
        <v>7</v>
      </c>
      <c r="E709" s="14">
        <v>39.32</v>
      </c>
    </row>
    <row r="710" spans="2:5">
      <c r="B710" s="14">
        <v>1984</v>
      </c>
      <c r="C710" s="14">
        <v>3</v>
      </c>
      <c r="D710" s="14">
        <v>8</v>
      </c>
      <c r="E710" s="14">
        <v>39.32</v>
      </c>
    </row>
    <row r="711" spans="2:5">
      <c r="B711" s="14">
        <v>1984</v>
      </c>
      <c r="C711" s="14">
        <v>3</v>
      </c>
      <c r="D711" s="14">
        <v>9</v>
      </c>
      <c r="E711" s="14">
        <v>41.14</v>
      </c>
    </row>
    <row r="712" spans="2:5">
      <c r="B712" s="14">
        <v>1984</v>
      </c>
      <c r="C712" s="14">
        <v>3</v>
      </c>
      <c r="D712" s="14">
        <v>10</v>
      </c>
      <c r="E712" s="14">
        <v>41.5</v>
      </c>
    </row>
    <row r="713" spans="2:5">
      <c r="B713" s="14">
        <v>1984</v>
      </c>
      <c r="C713" s="14">
        <v>3</v>
      </c>
      <c r="D713" s="14">
        <v>11</v>
      </c>
      <c r="E713" s="14">
        <v>48.16</v>
      </c>
    </row>
    <row r="714" spans="2:5">
      <c r="B714" s="14">
        <v>1984</v>
      </c>
      <c r="C714" s="14">
        <v>3</v>
      </c>
      <c r="D714" s="14">
        <v>12</v>
      </c>
      <c r="E714" s="14">
        <v>43.2</v>
      </c>
    </row>
    <row r="715" spans="2:5">
      <c r="B715" s="14">
        <v>1984</v>
      </c>
      <c r="C715" s="14">
        <v>3</v>
      </c>
      <c r="D715" s="14">
        <v>13</v>
      </c>
      <c r="E715" s="14">
        <v>37.39</v>
      </c>
    </row>
    <row r="716" spans="2:5">
      <c r="B716" s="14">
        <v>1984</v>
      </c>
      <c r="C716" s="14">
        <v>3</v>
      </c>
      <c r="D716" s="14">
        <v>14</v>
      </c>
      <c r="E716" s="14">
        <v>44.77</v>
      </c>
    </row>
    <row r="717" spans="2:5">
      <c r="B717" s="14">
        <v>1984</v>
      </c>
      <c r="C717" s="14">
        <v>4</v>
      </c>
      <c r="D717" s="14">
        <v>1</v>
      </c>
      <c r="E717" s="14">
        <v>35.94</v>
      </c>
    </row>
    <row r="718" spans="2:5">
      <c r="B718" s="14">
        <v>1984</v>
      </c>
      <c r="C718" s="14">
        <v>4</v>
      </c>
      <c r="D718" s="14">
        <v>2</v>
      </c>
      <c r="E718" s="14">
        <v>35.090000000000003</v>
      </c>
    </row>
    <row r="719" spans="2:5">
      <c r="B719" s="14">
        <v>1984</v>
      </c>
      <c r="C719" s="14">
        <v>4</v>
      </c>
      <c r="D719" s="14">
        <v>3</v>
      </c>
      <c r="E719" s="14">
        <v>45.62</v>
      </c>
    </row>
    <row r="720" spans="2:5">
      <c r="B720" s="14">
        <v>1984</v>
      </c>
      <c r="C720" s="14">
        <v>4</v>
      </c>
      <c r="D720" s="14">
        <v>4</v>
      </c>
      <c r="E720" s="14">
        <v>48.16</v>
      </c>
    </row>
    <row r="721" spans="2:5">
      <c r="B721" s="14">
        <v>1984</v>
      </c>
      <c r="C721" s="14">
        <v>4</v>
      </c>
      <c r="D721" s="14">
        <v>5</v>
      </c>
      <c r="E721" s="14">
        <v>47.55</v>
      </c>
    </row>
    <row r="722" spans="2:5">
      <c r="B722" s="14">
        <v>1984</v>
      </c>
      <c r="C722" s="14">
        <v>4</v>
      </c>
      <c r="D722" s="14">
        <v>6</v>
      </c>
      <c r="E722" s="14">
        <v>40.29</v>
      </c>
    </row>
    <row r="723" spans="2:5">
      <c r="B723" s="14">
        <v>1984</v>
      </c>
      <c r="C723" s="14">
        <v>4</v>
      </c>
      <c r="D723" s="14">
        <v>7</v>
      </c>
      <c r="E723" s="14">
        <v>36.9</v>
      </c>
    </row>
    <row r="724" spans="2:5">
      <c r="B724" s="14">
        <v>1984</v>
      </c>
      <c r="C724" s="14">
        <v>4</v>
      </c>
      <c r="D724" s="14">
        <v>8</v>
      </c>
      <c r="E724" s="14">
        <v>36.54</v>
      </c>
    </row>
    <row r="725" spans="2:5">
      <c r="B725" s="14">
        <v>1984</v>
      </c>
      <c r="C725" s="14">
        <v>4</v>
      </c>
      <c r="D725" s="14">
        <v>9</v>
      </c>
      <c r="E725" s="14">
        <v>48.52</v>
      </c>
    </row>
    <row r="726" spans="2:5">
      <c r="B726" s="14">
        <v>1984</v>
      </c>
      <c r="C726" s="14">
        <v>4</v>
      </c>
      <c r="D726" s="14">
        <v>10</v>
      </c>
      <c r="E726" s="14">
        <v>40.9</v>
      </c>
    </row>
    <row r="727" spans="2:5">
      <c r="B727" s="14">
        <v>1984</v>
      </c>
      <c r="C727" s="14">
        <v>4</v>
      </c>
      <c r="D727" s="14">
        <v>11</v>
      </c>
      <c r="E727" s="14">
        <v>47.79</v>
      </c>
    </row>
    <row r="728" spans="2:5">
      <c r="B728" s="14">
        <v>1984</v>
      </c>
      <c r="C728" s="14">
        <v>4</v>
      </c>
      <c r="D728" s="14">
        <v>12</v>
      </c>
      <c r="E728" s="14">
        <v>43.8</v>
      </c>
    </row>
    <row r="729" spans="2:5">
      <c r="B729" s="14">
        <v>1984</v>
      </c>
      <c r="C729" s="14">
        <v>4</v>
      </c>
      <c r="D729" s="14">
        <v>13</v>
      </c>
      <c r="E729" s="14">
        <v>33.270000000000003</v>
      </c>
    </row>
    <row r="730" spans="2:5">
      <c r="B730" s="14">
        <v>1984</v>
      </c>
      <c r="C730" s="14">
        <v>4</v>
      </c>
      <c r="D730" s="14">
        <v>14</v>
      </c>
      <c r="E730" s="14">
        <v>46.46</v>
      </c>
    </row>
    <row r="731" spans="2:5">
      <c r="B731" s="14">
        <v>1985</v>
      </c>
      <c r="C731" s="14">
        <v>1</v>
      </c>
      <c r="D731" s="14">
        <v>1</v>
      </c>
      <c r="E731" s="14">
        <v>20.57</v>
      </c>
    </row>
    <row r="732" spans="2:5">
      <c r="B732" s="14">
        <v>1985</v>
      </c>
      <c r="C732" s="14">
        <v>1</v>
      </c>
      <c r="D732" s="14">
        <v>2</v>
      </c>
      <c r="E732" s="14">
        <v>19.84</v>
      </c>
    </row>
    <row r="733" spans="2:5">
      <c r="B733" s="14">
        <v>1985</v>
      </c>
      <c r="C733" s="14">
        <v>1</v>
      </c>
      <c r="D733" s="14">
        <v>3</v>
      </c>
      <c r="E733" s="14">
        <v>28.56</v>
      </c>
    </row>
    <row r="734" spans="2:5">
      <c r="B734" s="14">
        <v>1985</v>
      </c>
      <c r="C734" s="14">
        <v>1</v>
      </c>
      <c r="D734" s="14">
        <v>4</v>
      </c>
      <c r="E734" s="14">
        <v>32.549999999999997</v>
      </c>
    </row>
    <row r="735" spans="2:5">
      <c r="B735" s="14">
        <v>1985</v>
      </c>
      <c r="C735" s="14">
        <v>1</v>
      </c>
      <c r="D735" s="14">
        <v>5</v>
      </c>
      <c r="E735" s="14">
        <v>37.51</v>
      </c>
    </row>
    <row r="736" spans="2:5">
      <c r="B736" s="14">
        <v>1985</v>
      </c>
      <c r="C736" s="14">
        <v>1</v>
      </c>
      <c r="D736" s="14">
        <v>6</v>
      </c>
      <c r="E736" s="14">
        <v>36.659999999999997</v>
      </c>
    </row>
    <row r="737" spans="2:5">
      <c r="B737" s="14">
        <v>1985</v>
      </c>
      <c r="C737" s="14">
        <v>1</v>
      </c>
      <c r="D737" s="14">
        <v>7</v>
      </c>
      <c r="E737" s="14">
        <v>32.549999999999997</v>
      </c>
    </row>
    <row r="738" spans="2:5">
      <c r="B738" s="14">
        <v>1985</v>
      </c>
      <c r="C738" s="14">
        <v>1</v>
      </c>
      <c r="D738" s="14">
        <v>8</v>
      </c>
      <c r="E738" s="14">
        <v>29.4</v>
      </c>
    </row>
    <row r="739" spans="2:5">
      <c r="B739" s="14">
        <v>1985</v>
      </c>
      <c r="C739" s="14">
        <v>1</v>
      </c>
      <c r="D739" s="14">
        <v>9</v>
      </c>
      <c r="E739" s="14">
        <v>35.450000000000003</v>
      </c>
    </row>
    <row r="740" spans="2:5">
      <c r="B740" s="14">
        <v>1985</v>
      </c>
      <c r="C740" s="14">
        <v>1</v>
      </c>
      <c r="D740" s="14">
        <v>10</v>
      </c>
      <c r="E740" s="14">
        <v>36.54</v>
      </c>
    </row>
    <row r="741" spans="2:5">
      <c r="B741" s="14">
        <v>1985</v>
      </c>
      <c r="C741" s="14">
        <v>1</v>
      </c>
      <c r="D741" s="14">
        <v>11</v>
      </c>
      <c r="E741" s="14">
        <v>35.94</v>
      </c>
    </row>
    <row r="742" spans="2:5">
      <c r="B742" s="14">
        <v>1985</v>
      </c>
      <c r="C742" s="14">
        <v>1</v>
      </c>
      <c r="D742" s="14">
        <v>12</v>
      </c>
      <c r="E742" s="14">
        <v>37.630000000000003</v>
      </c>
    </row>
    <row r="743" spans="2:5">
      <c r="B743" s="14">
        <v>1985</v>
      </c>
      <c r="C743" s="14">
        <v>1</v>
      </c>
      <c r="D743" s="14">
        <v>13</v>
      </c>
      <c r="E743" s="14">
        <v>34.729999999999997</v>
      </c>
    </row>
    <row r="744" spans="2:5">
      <c r="B744" s="14">
        <v>1985</v>
      </c>
      <c r="C744" s="14">
        <v>1</v>
      </c>
      <c r="D744" s="14">
        <v>14</v>
      </c>
      <c r="E744" s="14">
        <v>32.06</v>
      </c>
    </row>
    <row r="745" spans="2:5">
      <c r="B745" s="14">
        <v>1985</v>
      </c>
      <c r="C745" s="14">
        <v>2</v>
      </c>
      <c r="D745" s="14">
        <v>1</v>
      </c>
      <c r="E745" s="14">
        <v>19.600000000000001</v>
      </c>
    </row>
    <row r="746" spans="2:5">
      <c r="B746" s="14">
        <v>1985</v>
      </c>
      <c r="C746" s="14">
        <v>2</v>
      </c>
      <c r="D746" s="14">
        <v>2</v>
      </c>
      <c r="E746" s="14">
        <v>20.81</v>
      </c>
    </row>
    <row r="747" spans="2:5">
      <c r="B747" s="14">
        <v>1985</v>
      </c>
      <c r="C747" s="14">
        <v>2</v>
      </c>
      <c r="D747" s="14">
        <v>3</v>
      </c>
      <c r="E747" s="14">
        <v>28.19</v>
      </c>
    </row>
    <row r="748" spans="2:5">
      <c r="B748" s="14">
        <v>1985</v>
      </c>
      <c r="C748" s="14">
        <v>2</v>
      </c>
      <c r="D748" s="14">
        <v>4</v>
      </c>
      <c r="E748" s="14">
        <v>37.15</v>
      </c>
    </row>
    <row r="749" spans="2:5">
      <c r="B749" s="14">
        <v>1985</v>
      </c>
      <c r="C749" s="14">
        <v>2</v>
      </c>
      <c r="D749" s="14">
        <v>5</v>
      </c>
      <c r="E749" s="14">
        <v>33.76</v>
      </c>
    </row>
    <row r="750" spans="2:5">
      <c r="B750" s="14">
        <v>1985</v>
      </c>
      <c r="C750" s="14">
        <v>2</v>
      </c>
      <c r="D750" s="14">
        <v>6</v>
      </c>
      <c r="E750" s="14">
        <v>30.85</v>
      </c>
    </row>
    <row r="751" spans="2:5">
      <c r="B751" s="14">
        <v>1985</v>
      </c>
      <c r="C751" s="14">
        <v>2</v>
      </c>
      <c r="D751" s="14">
        <v>7</v>
      </c>
      <c r="E751" s="14">
        <v>28.68</v>
      </c>
    </row>
    <row r="752" spans="2:5">
      <c r="B752" s="14">
        <v>1985</v>
      </c>
      <c r="C752" s="14">
        <v>2</v>
      </c>
      <c r="D752" s="14">
        <v>8</v>
      </c>
      <c r="E752" s="14">
        <v>30.73</v>
      </c>
    </row>
    <row r="753" spans="2:5">
      <c r="B753" s="14">
        <v>1985</v>
      </c>
      <c r="C753" s="14">
        <v>2</v>
      </c>
      <c r="D753" s="14">
        <v>9</v>
      </c>
      <c r="E753" s="14">
        <v>31.94</v>
      </c>
    </row>
    <row r="754" spans="2:5">
      <c r="B754" s="14">
        <v>1985</v>
      </c>
      <c r="C754" s="14">
        <v>2</v>
      </c>
      <c r="D754" s="14">
        <v>10</v>
      </c>
      <c r="E754" s="14">
        <v>36.54</v>
      </c>
    </row>
    <row r="755" spans="2:5">
      <c r="B755" s="14">
        <v>1985</v>
      </c>
      <c r="C755" s="14">
        <v>2</v>
      </c>
      <c r="D755" s="14">
        <v>11</v>
      </c>
      <c r="E755" s="14">
        <v>38.72</v>
      </c>
    </row>
    <row r="756" spans="2:5">
      <c r="B756" s="14">
        <v>1985</v>
      </c>
      <c r="C756" s="14">
        <v>2</v>
      </c>
      <c r="D756" s="14">
        <v>12</v>
      </c>
      <c r="E756" s="14">
        <v>33.4</v>
      </c>
    </row>
    <row r="757" spans="2:5">
      <c r="B757" s="14">
        <v>1985</v>
      </c>
      <c r="C757" s="14">
        <v>2</v>
      </c>
      <c r="D757" s="14">
        <v>13</v>
      </c>
      <c r="E757" s="14">
        <v>25.41</v>
      </c>
    </row>
    <row r="758" spans="2:5">
      <c r="B758" s="14">
        <v>1985</v>
      </c>
      <c r="C758" s="14">
        <v>2</v>
      </c>
      <c r="D758" s="14">
        <v>14</v>
      </c>
      <c r="E758" s="14">
        <v>37.75</v>
      </c>
    </row>
    <row r="759" spans="2:5">
      <c r="B759" s="14">
        <v>1985</v>
      </c>
      <c r="C759" s="14">
        <v>3</v>
      </c>
      <c r="D759" s="14">
        <v>1</v>
      </c>
      <c r="E759" s="14">
        <v>26.5</v>
      </c>
    </row>
    <row r="760" spans="2:5">
      <c r="B760" s="14">
        <v>1985</v>
      </c>
      <c r="C760" s="14">
        <v>3</v>
      </c>
      <c r="D760" s="14">
        <v>2</v>
      </c>
      <c r="E760" s="14">
        <v>21.66</v>
      </c>
    </row>
    <row r="761" spans="2:5">
      <c r="B761" s="14">
        <v>1985</v>
      </c>
      <c r="C761" s="14">
        <v>3</v>
      </c>
      <c r="D761" s="14">
        <v>3</v>
      </c>
      <c r="E761" s="14">
        <v>31.82</v>
      </c>
    </row>
    <row r="762" spans="2:5">
      <c r="B762" s="14">
        <v>1985</v>
      </c>
      <c r="C762" s="14">
        <v>3</v>
      </c>
      <c r="D762" s="14">
        <v>4</v>
      </c>
      <c r="E762" s="14">
        <v>33.64</v>
      </c>
    </row>
    <row r="763" spans="2:5">
      <c r="B763" s="14">
        <v>1985</v>
      </c>
      <c r="C763" s="14">
        <v>3</v>
      </c>
      <c r="D763" s="14">
        <v>5</v>
      </c>
      <c r="E763" s="14">
        <v>37.75</v>
      </c>
    </row>
    <row r="764" spans="2:5">
      <c r="B764" s="14">
        <v>1985</v>
      </c>
      <c r="C764" s="14">
        <v>3</v>
      </c>
      <c r="D764" s="14">
        <v>6</v>
      </c>
      <c r="E764" s="14">
        <v>35.82</v>
      </c>
    </row>
    <row r="765" spans="2:5">
      <c r="B765" s="14">
        <v>1985</v>
      </c>
      <c r="C765" s="14">
        <v>3</v>
      </c>
      <c r="D765" s="14">
        <v>7</v>
      </c>
      <c r="E765" s="14">
        <v>31.46</v>
      </c>
    </row>
    <row r="766" spans="2:5">
      <c r="B766" s="14">
        <v>1985</v>
      </c>
      <c r="C766" s="14">
        <v>3</v>
      </c>
      <c r="D766" s="14">
        <v>8</v>
      </c>
      <c r="E766" s="14">
        <v>32.43</v>
      </c>
    </row>
    <row r="767" spans="2:5">
      <c r="B767" s="14">
        <v>1985</v>
      </c>
      <c r="C767" s="14">
        <v>3</v>
      </c>
      <c r="D767" s="14">
        <v>9</v>
      </c>
      <c r="E767" s="14">
        <v>35.090000000000003</v>
      </c>
    </row>
    <row r="768" spans="2:5">
      <c r="B768" s="14">
        <v>1985</v>
      </c>
      <c r="C768" s="14">
        <v>3</v>
      </c>
      <c r="D768" s="14">
        <v>10</v>
      </c>
      <c r="E768" s="14">
        <v>35.450000000000003</v>
      </c>
    </row>
    <row r="769" spans="2:5">
      <c r="B769" s="14">
        <v>1985</v>
      </c>
      <c r="C769" s="14">
        <v>3</v>
      </c>
      <c r="D769" s="14">
        <v>11</v>
      </c>
      <c r="E769" s="14">
        <v>31.82</v>
      </c>
    </row>
    <row r="770" spans="2:5">
      <c r="B770" s="14">
        <v>1985</v>
      </c>
      <c r="C770" s="14">
        <v>3</v>
      </c>
      <c r="D770" s="14">
        <v>12</v>
      </c>
      <c r="E770" s="14">
        <v>36.54</v>
      </c>
    </row>
    <row r="771" spans="2:5">
      <c r="B771" s="14">
        <v>1985</v>
      </c>
      <c r="C771" s="14">
        <v>3</v>
      </c>
      <c r="D771" s="14">
        <v>13</v>
      </c>
      <c r="E771" s="14">
        <v>27.83</v>
      </c>
    </row>
    <row r="772" spans="2:5">
      <c r="B772" s="14">
        <v>1985</v>
      </c>
      <c r="C772" s="14">
        <v>3</v>
      </c>
      <c r="D772" s="14">
        <v>14</v>
      </c>
      <c r="E772" s="14">
        <v>37.15</v>
      </c>
    </row>
    <row r="773" spans="2:5">
      <c r="B773" s="14">
        <v>1985</v>
      </c>
      <c r="C773" s="14">
        <v>4</v>
      </c>
      <c r="D773" s="14">
        <v>1</v>
      </c>
      <c r="E773" s="14">
        <v>24.56</v>
      </c>
    </row>
    <row r="774" spans="2:5">
      <c r="B774" s="14">
        <v>1985</v>
      </c>
      <c r="C774" s="14">
        <v>4</v>
      </c>
      <c r="D774" s="14">
        <v>2</v>
      </c>
      <c r="E774" s="14">
        <v>19.36</v>
      </c>
    </row>
    <row r="775" spans="2:5">
      <c r="B775" s="14">
        <v>1985</v>
      </c>
      <c r="C775" s="14">
        <v>4</v>
      </c>
      <c r="D775" s="14">
        <v>3</v>
      </c>
      <c r="E775" s="14">
        <v>33.4</v>
      </c>
    </row>
    <row r="776" spans="2:5">
      <c r="B776" s="14">
        <v>1985</v>
      </c>
      <c r="C776" s="14">
        <v>4</v>
      </c>
      <c r="D776" s="14">
        <v>4</v>
      </c>
      <c r="E776" s="14">
        <v>33.880000000000003</v>
      </c>
    </row>
    <row r="777" spans="2:5">
      <c r="B777" s="14">
        <v>1985</v>
      </c>
      <c r="C777" s="14">
        <v>4</v>
      </c>
      <c r="D777" s="14">
        <v>5</v>
      </c>
      <c r="E777" s="14">
        <v>29.64</v>
      </c>
    </row>
    <row r="778" spans="2:5">
      <c r="B778" s="14">
        <v>1985</v>
      </c>
      <c r="C778" s="14">
        <v>4</v>
      </c>
      <c r="D778" s="14">
        <v>6</v>
      </c>
      <c r="E778" s="14">
        <v>30.25</v>
      </c>
    </row>
    <row r="779" spans="2:5">
      <c r="B779" s="14">
        <v>1985</v>
      </c>
      <c r="C779" s="14">
        <v>4</v>
      </c>
      <c r="D779" s="14">
        <v>7</v>
      </c>
      <c r="E779" s="14">
        <v>28.19</v>
      </c>
    </row>
    <row r="780" spans="2:5">
      <c r="B780" s="14">
        <v>1985</v>
      </c>
      <c r="C780" s="14">
        <v>4</v>
      </c>
      <c r="D780" s="14">
        <v>8</v>
      </c>
      <c r="E780" s="14">
        <v>30.13</v>
      </c>
    </row>
    <row r="781" spans="2:5">
      <c r="B781" s="14">
        <v>1985</v>
      </c>
      <c r="C781" s="14">
        <v>4</v>
      </c>
      <c r="D781" s="14">
        <v>9</v>
      </c>
      <c r="E781" s="14">
        <v>37.630000000000003</v>
      </c>
    </row>
    <row r="782" spans="2:5">
      <c r="B782" s="14">
        <v>1985</v>
      </c>
      <c r="C782" s="14">
        <v>4</v>
      </c>
      <c r="D782" s="14">
        <v>10</v>
      </c>
      <c r="E782" s="14">
        <v>32.549999999999997</v>
      </c>
    </row>
    <row r="783" spans="2:5">
      <c r="B783" s="14">
        <v>1985</v>
      </c>
      <c r="C783" s="14">
        <v>4</v>
      </c>
      <c r="D783" s="14">
        <v>11</v>
      </c>
      <c r="E783" s="14">
        <v>32.79</v>
      </c>
    </row>
    <row r="784" spans="2:5">
      <c r="B784" s="14">
        <v>1985</v>
      </c>
      <c r="C784" s="14">
        <v>4</v>
      </c>
      <c r="D784" s="14">
        <v>12</v>
      </c>
      <c r="E784" s="14">
        <v>35.21</v>
      </c>
    </row>
    <row r="785" spans="2:5">
      <c r="B785" s="14">
        <v>1985</v>
      </c>
      <c r="C785" s="14">
        <v>4</v>
      </c>
      <c r="D785" s="14">
        <v>13</v>
      </c>
      <c r="E785" s="14">
        <v>23.47</v>
      </c>
    </row>
    <row r="786" spans="2:5">
      <c r="B786" s="14">
        <v>1985</v>
      </c>
      <c r="C786" s="14">
        <v>4</v>
      </c>
      <c r="D786" s="14">
        <v>14</v>
      </c>
      <c r="E786" s="14">
        <v>33.270000000000003</v>
      </c>
    </row>
    <row r="787" spans="2:5">
      <c r="B787" s="14">
        <v>1986</v>
      </c>
      <c r="C787" s="14">
        <v>1</v>
      </c>
      <c r="D787" s="14">
        <v>1</v>
      </c>
      <c r="E787" s="14">
        <v>38.11</v>
      </c>
    </row>
    <row r="788" spans="2:5">
      <c r="B788" s="14">
        <v>1986</v>
      </c>
      <c r="C788" s="14">
        <v>1</v>
      </c>
      <c r="D788" s="14">
        <v>2</v>
      </c>
      <c r="E788" s="14">
        <v>38.6</v>
      </c>
    </row>
    <row r="789" spans="2:5">
      <c r="B789" s="14">
        <v>1986</v>
      </c>
      <c r="C789" s="14">
        <v>1</v>
      </c>
      <c r="D789" s="14">
        <v>3</v>
      </c>
      <c r="E789" s="14">
        <v>44.41</v>
      </c>
    </row>
    <row r="790" spans="2:5">
      <c r="B790" s="14">
        <v>1986</v>
      </c>
      <c r="C790" s="14">
        <v>1</v>
      </c>
      <c r="D790" s="14">
        <v>4</v>
      </c>
      <c r="E790" s="14">
        <v>39.81</v>
      </c>
    </row>
    <row r="791" spans="2:5">
      <c r="B791" s="14">
        <v>1986</v>
      </c>
      <c r="C791" s="14">
        <v>1</v>
      </c>
      <c r="D791" s="14">
        <v>5</v>
      </c>
      <c r="E791" s="14">
        <v>47.07</v>
      </c>
    </row>
    <row r="792" spans="2:5">
      <c r="B792" s="14">
        <v>1986</v>
      </c>
      <c r="C792" s="14">
        <v>1</v>
      </c>
      <c r="D792" s="14">
        <v>6</v>
      </c>
      <c r="E792" s="14">
        <v>43.8</v>
      </c>
    </row>
    <row r="793" spans="2:5">
      <c r="B793" s="14">
        <v>1986</v>
      </c>
      <c r="C793" s="14">
        <v>1</v>
      </c>
      <c r="D793" s="14">
        <v>7</v>
      </c>
      <c r="E793" s="14">
        <v>48.16</v>
      </c>
    </row>
    <row r="794" spans="2:5">
      <c r="B794" s="14">
        <v>1986</v>
      </c>
      <c r="C794" s="14">
        <v>1</v>
      </c>
      <c r="D794" s="14">
        <v>8</v>
      </c>
      <c r="E794" s="14">
        <v>38.840000000000003</v>
      </c>
    </row>
    <row r="795" spans="2:5">
      <c r="B795" s="14">
        <v>1986</v>
      </c>
      <c r="C795" s="14">
        <v>1</v>
      </c>
      <c r="D795" s="14">
        <v>9</v>
      </c>
      <c r="E795" s="14">
        <v>44.29</v>
      </c>
    </row>
    <row r="796" spans="2:5">
      <c r="B796" s="14">
        <v>1986</v>
      </c>
      <c r="C796" s="14">
        <v>1</v>
      </c>
      <c r="D796" s="14">
        <v>10</v>
      </c>
      <c r="E796" s="14">
        <v>45.13</v>
      </c>
    </row>
    <row r="797" spans="2:5">
      <c r="B797" s="14">
        <v>1986</v>
      </c>
      <c r="C797" s="14">
        <v>1</v>
      </c>
      <c r="D797" s="14">
        <v>11</v>
      </c>
      <c r="E797" s="14">
        <v>42.95</v>
      </c>
    </row>
    <row r="798" spans="2:5">
      <c r="B798" s="14">
        <v>1986</v>
      </c>
      <c r="C798" s="14">
        <v>1</v>
      </c>
      <c r="D798" s="14">
        <v>12</v>
      </c>
      <c r="E798" s="14">
        <v>47.31</v>
      </c>
    </row>
    <row r="799" spans="2:5">
      <c r="B799" s="14">
        <v>1986</v>
      </c>
      <c r="C799" s="14">
        <v>1</v>
      </c>
      <c r="D799" s="14">
        <v>13</v>
      </c>
      <c r="E799" s="14">
        <v>44.29</v>
      </c>
    </row>
    <row r="800" spans="2:5">
      <c r="B800" s="14">
        <v>1986</v>
      </c>
      <c r="C800" s="14">
        <v>1</v>
      </c>
      <c r="D800" s="14">
        <v>14</v>
      </c>
      <c r="E800" s="14">
        <v>43.56</v>
      </c>
    </row>
    <row r="801" spans="2:5">
      <c r="B801" s="14">
        <v>1986</v>
      </c>
      <c r="C801" s="14">
        <v>2</v>
      </c>
      <c r="D801" s="14">
        <v>1</v>
      </c>
      <c r="E801" s="14">
        <v>38.6</v>
      </c>
    </row>
    <row r="802" spans="2:5">
      <c r="B802" s="14">
        <v>1986</v>
      </c>
      <c r="C802" s="14">
        <v>2</v>
      </c>
      <c r="D802" s="14">
        <v>2</v>
      </c>
      <c r="E802" s="14">
        <v>41.5</v>
      </c>
    </row>
    <row r="803" spans="2:5">
      <c r="B803" s="14">
        <v>1986</v>
      </c>
      <c r="C803" s="14">
        <v>2</v>
      </c>
      <c r="D803" s="14">
        <v>3</v>
      </c>
      <c r="E803" s="14">
        <v>40.53</v>
      </c>
    </row>
    <row r="804" spans="2:5">
      <c r="B804" s="14">
        <v>1986</v>
      </c>
      <c r="C804" s="14">
        <v>2</v>
      </c>
      <c r="D804" s="14">
        <v>4</v>
      </c>
      <c r="E804" s="14">
        <v>44.29</v>
      </c>
    </row>
    <row r="805" spans="2:5">
      <c r="B805" s="14">
        <v>1986</v>
      </c>
      <c r="C805" s="14">
        <v>2</v>
      </c>
      <c r="D805" s="14">
        <v>5</v>
      </c>
      <c r="E805" s="14">
        <v>42.83</v>
      </c>
    </row>
    <row r="806" spans="2:5">
      <c r="B806" s="14">
        <v>1986</v>
      </c>
      <c r="C806" s="14">
        <v>2</v>
      </c>
      <c r="D806" s="14">
        <v>6</v>
      </c>
      <c r="E806" s="14">
        <v>45.74</v>
      </c>
    </row>
    <row r="807" spans="2:5">
      <c r="B807" s="14">
        <v>1986</v>
      </c>
      <c r="C807" s="14">
        <v>2</v>
      </c>
      <c r="D807" s="14">
        <v>7</v>
      </c>
      <c r="E807" s="14">
        <v>45.98</v>
      </c>
    </row>
    <row r="808" spans="2:5">
      <c r="B808" s="14">
        <v>1986</v>
      </c>
      <c r="C808" s="14">
        <v>2</v>
      </c>
      <c r="D808" s="14">
        <v>8</v>
      </c>
      <c r="E808" s="14">
        <v>41.62</v>
      </c>
    </row>
    <row r="809" spans="2:5">
      <c r="B809" s="14">
        <v>1986</v>
      </c>
      <c r="C809" s="14">
        <v>2</v>
      </c>
      <c r="D809" s="14">
        <v>9</v>
      </c>
      <c r="E809" s="14">
        <v>45.37</v>
      </c>
    </row>
    <row r="810" spans="2:5">
      <c r="B810" s="14">
        <v>1986</v>
      </c>
      <c r="C810" s="14">
        <v>2</v>
      </c>
      <c r="D810" s="14">
        <v>10</v>
      </c>
      <c r="E810" s="14">
        <v>47.67</v>
      </c>
    </row>
    <row r="811" spans="2:5">
      <c r="B811" s="14">
        <v>1986</v>
      </c>
      <c r="C811" s="14">
        <v>2</v>
      </c>
      <c r="D811" s="14">
        <v>11</v>
      </c>
      <c r="E811" s="14">
        <v>50.09</v>
      </c>
    </row>
    <row r="812" spans="2:5">
      <c r="B812" s="14">
        <v>1986</v>
      </c>
      <c r="C812" s="14">
        <v>2</v>
      </c>
      <c r="D812" s="14">
        <v>12</v>
      </c>
      <c r="E812" s="14">
        <v>45.62</v>
      </c>
    </row>
    <row r="813" spans="2:5">
      <c r="B813" s="14">
        <v>1986</v>
      </c>
      <c r="C813" s="14">
        <v>2</v>
      </c>
      <c r="D813" s="14">
        <v>13</v>
      </c>
      <c r="E813" s="14">
        <v>45.5</v>
      </c>
    </row>
    <row r="814" spans="2:5">
      <c r="B814" s="14">
        <v>1986</v>
      </c>
      <c r="C814" s="14">
        <v>2</v>
      </c>
      <c r="D814" s="14">
        <v>14</v>
      </c>
      <c r="E814" s="14">
        <v>46.34</v>
      </c>
    </row>
    <row r="815" spans="2:5">
      <c r="B815" s="14">
        <v>1986</v>
      </c>
      <c r="C815" s="14">
        <v>3</v>
      </c>
      <c r="D815" s="14">
        <v>1</v>
      </c>
      <c r="E815" s="14">
        <v>36.299999999999997</v>
      </c>
    </row>
    <row r="816" spans="2:5">
      <c r="B816" s="14">
        <v>1986</v>
      </c>
      <c r="C816" s="14">
        <v>3</v>
      </c>
      <c r="D816" s="14">
        <v>2</v>
      </c>
      <c r="E816" s="14">
        <v>38.96</v>
      </c>
    </row>
    <row r="817" spans="2:5">
      <c r="B817" s="14">
        <v>1986</v>
      </c>
      <c r="C817" s="14">
        <v>3</v>
      </c>
      <c r="D817" s="14">
        <v>3</v>
      </c>
      <c r="E817" s="14">
        <v>44.41</v>
      </c>
    </row>
    <row r="818" spans="2:5">
      <c r="B818" s="14">
        <v>1986</v>
      </c>
      <c r="C818" s="14">
        <v>3</v>
      </c>
      <c r="D818" s="14">
        <v>4</v>
      </c>
      <c r="E818" s="14">
        <v>46.1</v>
      </c>
    </row>
    <row r="819" spans="2:5">
      <c r="B819" s="14">
        <v>1986</v>
      </c>
      <c r="C819" s="14">
        <v>3</v>
      </c>
      <c r="D819" s="14">
        <v>5</v>
      </c>
      <c r="E819" s="14">
        <v>42.11</v>
      </c>
    </row>
    <row r="820" spans="2:5">
      <c r="B820" s="14">
        <v>1986</v>
      </c>
      <c r="C820" s="14">
        <v>3</v>
      </c>
      <c r="D820" s="14">
        <v>6</v>
      </c>
      <c r="E820" s="14">
        <v>46.95</v>
      </c>
    </row>
    <row r="821" spans="2:5">
      <c r="B821" s="14">
        <v>1986</v>
      </c>
      <c r="C821" s="14">
        <v>3</v>
      </c>
      <c r="D821" s="14">
        <v>7</v>
      </c>
      <c r="E821" s="14">
        <v>45.37</v>
      </c>
    </row>
    <row r="822" spans="2:5">
      <c r="B822" s="14">
        <v>1986</v>
      </c>
      <c r="C822" s="14">
        <v>3</v>
      </c>
      <c r="D822" s="14">
        <v>8</v>
      </c>
      <c r="E822" s="14">
        <v>44.41</v>
      </c>
    </row>
    <row r="823" spans="2:5">
      <c r="B823" s="14">
        <v>1986</v>
      </c>
      <c r="C823" s="14">
        <v>3</v>
      </c>
      <c r="D823" s="14">
        <v>9</v>
      </c>
      <c r="E823" s="14">
        <v>40.9</v>
      </c>
    </row>
    <row r="824" spans="2:5">
      <c r="B824" s="14">
        <v>1986</v>
      </c>
      <c r="C824" s="14">
        <v>3</v>
      </c>
      <c r="D824" s="14">
        <v>10</v>
      </c>
      <c r="E824" s="14">
        <v>44.04</v>
      </c>
    </row>
    <row r="825" spans="2:5">
      <c r="B825" s="14">
        <v>1986</v>
      </c>
      <c r="C825" s="14">
        <v>3</v>
      </c>
      <c r="D825" s="14">
        <v>11</v>
      </c>
      <c r="E825" s="14">
        <v>46.95</v>
      </c>
    </row>
    <row r="826" spans="2:5">
      <c r="B826" s="14">
        <v>1986</v>
      </c>
      <c r="C826" s="14">
        <v>3</v>
      </c>
      <c r="D826" s="14">
        <v>12</v>
      </c>
      <c r="E826" s="14">
        <v>41.5</v>
      </c>
    </row>
    <row r="827" spans="2:5">
      <c r="B827" s="14">
        <v>1986</v>
      </c>
      <c r="C827" s="14">
        <v>3</v>
      </c>
      <c r="D827" s="14">
        <v>13</v>
      </c>
      <c r="E827" s="14">
        <v>41.87</v>
      </c>
    </row>
    <row r="828" spans="2:5">
      <c r="B828" s="14">
        <v>1986</v>
      </c>
      <c r="C828" s="14">
        <v>3</v>
      </c>
      <c r="D828" s="14">
        <v>14</v>
      </c>
      <c r="E828" s="14">
        <v>45.13</v>
      </c>
    </row>
    <row r="829" spans="2:5">
      <c r="B829" s="14">
        <v>1986</v>
      </c>
      <c r="C829" s="14">
        <v>4</v>
      </c>
      <c r="D829" s="14">
        <v>1</v>
      </c>
      <c r="E829" s="14">
        <v>37.99</v>
      </c>
    </row>
    <row r="830" spans="2:5">
      <c r="B830" s="14">
        <v>1986</v>
      </c>
      <c r="C830" s="14">
        <v>4</v>
      </c>
      <c r="D830" s="14">
        <v>2</v>
      </c>
      <c r="E830" s="14">
        <v>42.47</v>
      </c>
    </row>
    <row r="831" spans="2:5">
      <c r="B831" s="14">
        <v>1986</v>
      </c>
      <c r="C831" s="14">
        <v>4</v>
      </c>
      <c r="D831" s="14">
        <v>3</v>
      </c>
      <c r="E831" s="14">
        <v>40.409999999999997</v>
      </c>
    </row>
    <row r="832" spans="2:5">
      <c r="B832" s="14">
        <v>1986</v>
      </c>
      <c r="C832" s="14">
        <v>4</v>
      </c>
      <c r="D832" s="14">
        <v>4</v>
      </c>
      <c r="E832" s="14">
        <v>42.11</v>
      </c>
    </row>
    <row r="833" spans="2:5">
      <c r="B833" s="14">
        <v>1986</v>
      </c>
      <c r="C833" s="14">
        <v>4</v>
      </c>
      <c r="D833" s="14">
        <v>5</v>
      </c>
      <c r="E833" s="14">
        <v>45.86</v>
      </c>
    </row>
    <row r="834" spans="2:5">
      <c r="B834" s="14">
        <v>1986</v>
      </c>
      <c r="C834" s="14">
        <v>4</v>
      </c>
      <c r="D834" s="14">
        <v>6</v>
      </c>
      <c r="E834" s="14">
        <v>45.01</v>
      </c>
    </row>
    <row r="835" spans="2:5">
      <c r="B835" s="14">
        <v>1986</v>
      </c>
      <c r="C835" s="14">
        <v>4</v>
      </c>
      <c r="D835" s="14">
        <v>7</v>
      </c>
      <c r="E835" s="14">
        <v>44.53</v>
      </c>
    </row>
    <row r="836" spans="2:5">
      <c r="B836" s="14">
        <v>1986</v>
      </c>
      <c r="C836" s="14">
        <v>4</v>
      </c>
      <c r="D836" s="14">
        <v>8</v>
      </c>
      <c r="E836" s="14">
        <v>38.6</v>
      </c>
    </row>
    <row r="837" spans="2:5">
      <c r="B837" s="14">
        <v>1986</v>
      </c>
      <c r="C837" s="14">
        <v>4</v>
      </c>
      <c r="D837" s="14">
        <v>9</v>
      </c>
      <c r="E837" s="14">
        <v>44.04</v>
      </c>
    </row>
    <row r="838" spans="2:5">
      <c r="B838" s="14">
        <v>1986</v>
      </c>
      <c r="C838" s="14">
        <v>4</v>
      </c>
      <c r="D838" s="14">
        <v>10</v>
      </c>
      <c r="E838" s="14">
        <v>39.93</v>
      </c>
    </row>
    <row r="839" spans="2:5">
      <c r="B839" s="14">
        <v>1986</v>
      </c>
      <c r="C839" s="14">
        <v>4</v>
      </c>
      <c r="D839" s="14">
        <v>11</v>
      </c>
      <c r="E839" s="14">
        <v>45.62</v>
      </c>
    </row>
    <row r="840" spans="2:5">
      <c r="B840" s="14">
        <v>1986</v>
      </c>
      <c r="C840" s="14">
        <v>4</v>
      </c>
      <c r="D840" s="14">
        <v>12</v>
      </c>
      <c r="E840" s="14">
        <v>38.840000000000003</v>
      </c>
    </row>
    <row r="841" spans="2:5">
      <c r="B841" s="14">
        <v>1986</v>
      </c>
      <c r="C841" s="14">
        <v>4</v>
      </c>
      <c r="D841" s="14">
        <v>13</v>
      </c>
      <c r="E841" s="14">
        <v>41.62</v>
      </c>
    </row>
    <row r="842" spans="2:5">
      <c r="B842" s="14">
        <v>1986</v>
      </c>
      <c r="C842" s="14">
        <v>4</v>
      </c>
      <c r="D842" s="14">
        <v>14</v>
      </c>
      <c r="E842" s="14">
        <v>46.46</v>
      </c>
    </row>
    <row r="843" spans="2:5">
      <c r="B843" s="14">
        <v>1987</v>
      </c>
      <c r="C843" s="14">
        <v>1</v>
      </c>
      <c r="D843" s="14">
        <v>1</v>
      </c>
      <c r="E843" s="14">
        <v>31.46</v>
      </c>
    </row>
    <row r="844" spans="2:5">
      <c r="B844" s="14">
        <v>1987</v>
      </c>
      <c r="C844" s="14">
        <v>1</v>
      </c>
      <c r="D844" s="14">
        <v>2</v>
      </c>
      <c r="E844" s="14">
        <v>28.68</v>
      </c>
    </row>
    <row r="845" spans="2:5">
      <c r="B845" s="14">
        <v>1987</v>
      </c>
      <c r="C845" s="14">
        <v>1</v>
      </c>
      <c r="D845" s="14">
        <v>3</v>
      </c>
      <c r="E845" s="14">
        <v>33.03</v>
      </c>
    </row>
    <row r="846" spans="2:5">
      <c r="B846" s="14">
        <v>1987</v>
      </c>
      <c r="C846" s="14">
        <v>1</v>
      </c>
      <c r="D846" s="14">
        <v>4</v>
      </c>
      <c r="E846" s="14">
        <v>35.94</v>
      </c>
    </row>
    <row r="847" spans="2:5">
      <c r="B847" s="14">
        <v>1987</v>
      </c>
      <c r="C847" s="14">
        <v>1</v>
      </c>
      <c r="D847" s="14">
        <v>5</v>
      </c>
      <c r="E847" s="14">
        <v>43.92</v>
      </c>
    </row>
    <row r="848" spans="2:5">
      <c r="B848" s="14">
        <v>1987</v>
      </c>
      <c r="C848" s="14">
        <v>1</v>
      </c>
      <c r="D848" s="14">
        <v>6</v>
      </c>
      <c r="E848" s="14">
        <v>42.95</v>
      </c>
    </row>
    <row r="849" spans="2:5">
      <c r="B849" s="14">
        <v>1987</v>
      </c>
      <c r="C849" s="14">
        <v>1</v>
      </c>
      <c r="D849" s="14">
        <v>7</v>
      </c>
      <c r="E849" s="14">
        <v>41.5</v>
      </c>
    </row>
    <row r="850" spans="2:5">
      <c r="B850" s="14">
        <v>1987</v>
      </c>
      <c r="C850" s="14">
        <v>1</v>
      </c>
      <c r="D850" s="14">
        <v>8</v>
      </c>
      <c r="E850" s="14">
        <v>37.15</v>
      </c>
    </row>
    <row r="851" spans="2:5">
      <c r="B851" s="14">
        <v>1987</v>
      </c>
      <c r="C851" s="14">
        <v>1</v>
      </c>
      <c r="D851" s="14">
        <v>9</v>
      </c>
      <c r="E851" s="14">
        <v>43.92</v>
      </c>
    </row>
    <row r="852" spans="2:5">
      <c r="B852" s="14">
        <v>1987</v>
      </c>
      <c r="C852" s="14">
        <v>1</v>
      </c>
      <c r="D852" s="14">
        <v>10</v>
      </c>
      <c r="E852" s="14">
        <v>30.98</v>
      </c>
    </row>
    <row r="853" spans="2:5">
      <c r="B853" s="14">
        <v>1987</v>
      </c>
      <c r="C853" s="14">
        <v>1</v>
      </c>
      <c r="D853" s="14">
        <v>11</v>
      </c>
      <c r="E853" s="14">
        <v>34.85</v>
      </c>
    </row>
    <row r="854" spans="2:5">
      <c r="B854" s="14">
        <v>1987</v>
      </c>
      <c r="C854" s="14">
        <v>1</v>
      </c>
      <c r="D854" s="14">
        <v>12</v>
      </c>
      <c r="E854" s="14">
        <v>44.04</v>
      </c>
    </row>
    <row r="855" spans="2:5">
      <c r="B855" s="14">
        <v>1987</v>
      </c>
      <c r="C855" s="14">
        <v>1</v>
      </c>
      <c r="D855" s="14">
        <v>13</v>
      </c>
      <c r="E855" s="14">
        <v>27.95</v>
      </c>
    </row>
    <row r="856" spans="2:5">
      <c r="B856" s="14">
        <v>1987</v>
      </c>
      <c r="C856" s="14">
        <v>1</v>
      </c>
      <c r="D856" s="14">
        <v>14</v>
      </c>
      <c r="E856" s="14">
        <v>43.44</v>
      </c>
    </row>
    <row r="857" spans="2:5">
      <c r="B857" s="14">
        <v>1987</v>
      </c>
      <c r="C857" s="14">
        <v>2</v>
      </c>
      <c r="D857" s="14">
        <v>1</v>
      </c>
      <c r="E857" s="14">
        <v>26.74</v>
      </c>
    </row>
    <row r="858" spans="2:5">
      <c r="B858" s="14">
        <v>1987</v>
      </c>
      <c r="C858" s="14">
        <v>2</v>
      </c>
      <c r="D858" s="14">
        <v>2</v>
      </c>
      <c r="E858" s="14">
        <v>33.03</v>
      </c>
    </row>
    <row r="859" spans="2:5">
      <c r="B859" s="14">
        <v>1987</v>
      </c>
      <c r="C859" s="14">
        <v>2</v>
      </c>
      <c r="D859" s="14">
        <v>3</v>
      </c>
      <c r="E859" s="14">
        <v>32.67</v>
      </c>
    </row>
    <row r="860" spans="2:5">
      <c r="B860" s="14">
        <v>1987</v>
      </c>
      <c r="C860" s="14">
        <v>2</v>
      </c>
      <c r="D860" s="14">
        <v>4</v>
      </c>
      <c r="E860" s="14">
        <v>41.02</v>
      </c>
    </row>
    <row r="861" spans="2:5">
      <c r="B861" s="14">
        <v>1987</v>
      </c>
      <c r="C861" s="14">
        <v>2</v>
      </c>
      <c r="D861" s="14">
        <v>5</v>
      </c>
      <c r="E861" s="14">
        <v>42.47</v>
      </c>
    </row>
    <row r="862" spans="2:5">
      <c r="B862" s="14">
        <v>1987</v>
      </c>
      <c r="C862" s="14">
        <v>2</v>
      </c>
      <c r="D862" s="14">
        <v>6</v>
      </c>
      <c r="E862" s="14">
        <v>44.04</v>
      </c>
    </row>
    <row r="863" spans="2:5">
      <c r="B863" s="14">
        <v>1987</v>
      </c>
      <c r="C863" s="14">
        <v>2</v>
      </c>
      <c r="D863" s="14">
        <v>7</v>
      </c>
      <c r="E863" s="14">
        <v>41.38</v>
      </c>
    </row>
    <row r="864" spans="2:5">
      <c r="B864" s="14">
        <v>1987</v>
      </c>
      <c r="C864" s="14">
        <v>2</v>
      </c>
      <c r="D864" s="14">
        <v>8</v>
      </c>
      <c r="E864" s="14">
        <v>40.049999999999997</v>
      </c>
    </row>
    <row r="865" spans="2:5">
      <c r="B865" s="14">
        <v>1987</v>
      </c>
      <c r="C865" s="14">
        <v>2</v>
      </c>
      <c r="D865" s="14">
        <v>9</v>
      </c>
      <c r="E865" s="14">
        <v>43.2</v>
      </c>
    </row>
    <row r="866" spans="2:5">
      <c r="B866" s="14">
        <v>1987</v>
      </c>
      <c r="C866" s="14">
        <v>2</v>
      </c>
      <c r="D866" s="14">
        <v>10</v>
      </c>
      <c r="E866" s="14">
        <v>45.62</v>
      </c>
    </row>
    <row r="867" spans="2:5">
      <c r="B867" s="14">
        <v>1987</v>
      </c>
      <c r="C867" s="14">
        <v>2</v>
      </c>
      <c r="D867" s="14">
        <v>11</v>
      </c>
      <c r="E867" s="14">
        <v>34</v>
      </c>
    </row>
    <row r="868" spans="2:5">
      <c r="B868" s="14">
        <v>1987</v>
      </c>
      <c r="C868" s="14">
        <v>2</v>
      </c>
      <c r="D868" s="14">
        <v>12</v>
      </c>
      <c r="E868" s="14">
        <v>44.89</v>
      </c>
    </row>
    <row r="869" spans="2:5">
      <c r="B869" s="14">
        <v>1987</v>
      </c>
      <c r="C869" s="14">
        <v>2</v>
      </c>
      <c r="D869" s="14">
        <v>13</v>
      </c>
      <c r="E869" s="14">
        <v>30.25</v>
      </c>
    </row>
    <row r="870" spans="2:5">
      <c r="B870" s="14">
        <v>1987</v>
      </c>
      <c r="C870" s="14">
        <v>2</v>
      </c>
      <c r="D870" s="14">
        <v>14</v>
      </c>
      <c r="E870" s="14">
        <v>44.89</v>
      </c>
    </row>
    <row r="871" spans="2:5">
      <c r="B871" s="14">
        <v>1987</v>
      </c>
      <c r="C871" s="14">
        <v>3</v>
      </c>
      <c r="D871" s="14">
        <v>1</v>
      </c>
      <c r="E871" s="14">
        <v>35.450000000000003</v>
      </c>
    </row>
    <row r="872" spans="2:5">
      <c r="B872" s="14">
        <v>1987</v>
      </c>
      <c r="C872" s="14">
        <v>3</v>
      </c>
      <c r="D872" s="14">
        <v>2</v>
      </c>
      <c r="E872" s="14">
        <v>30.98</v>
      </c>
    </row>
    <row r="873" spans="2:5">
      <c r="B873" s="14">
        <v>1987</v>
      </c>
      <c r="C873" s="14">
        <v>3</v>
      </c>
      <c r="D873" s="14">
        <v>3</v>
      </c>
      <c r="E873" s="14">
        <v>42.47</v>
      </c>
    </row>
    <row r="874" spans="2:5">
      <c r="B874" s="14">
        <v>1987</v>
      </c>
      <c r="C874" s="14">
        <v>3</v>
      </c>
      <c r="D874" s="14">
        <v>4</v>
      </c>
      <c r="E874" s="14">
        <v>46.83</v>
      </c>
    </row>
    <row r="875" spans="2:5">
      <c r="B875" s="14">
        <v>1987</v>
      </c>
      <c r="C875" s="14">
        <v>3</v>
      </c>
      <c r="D875" s="14">
        <v>5</v>
      </c>
      <c r="E875" s="14">
        <v>42.11</v>
      </c>
    </row>
    <row r="876" spans="2:5">
      <c r="B876" s="14">
        <v>1987</v>
      </c>
      <c r="C876" s="14">
        <v>3</v>
      </c>
      <c r="D876" s="14">
        <v>6</v>
      </c>
      <c r="E876" s="14">
        <v>44.04</v>
      </c>
    </row>
    <row r="877" spans="2:5">
      <c r="B877" s="14">
        <v>1987</v>
      </c>
      <c r="C877" s="14">
        <v>3</v>
      </c>
      <c r="D877" s="14">
        <v>7</v>
      </c>
      <c r="E877" s="14">
        <v>43.56</v>
      </c>
    </row>
    <row r="878" spans="2:5">
      <c r="B878" s="14">
        <v>1987</v>
      </c>
      <c r="C878" s="14">
        <v>3</v>
      </c>
      <c r="D878" s="14">
        <v>8</v>
      </c>
      <c r="E878" s="14">
        <v>43.8</v>
      </c>
    </row>
    <row r="879" spans="2:5">
      <c r="B879" s="14">
        <v>1987</v>
      </c>
      <c r="C879" s="14">
        <v>3</v>
      </c>
      <c r="D879" s="14">
        <v>9</v>
      </c>
      <c r="E879" s="14">
        <v>30.01</v>
      </c>
    </row>
    <row r="880" spans="2:5">
      <c r="B880" s="14">
        <v>1987</v>
      </c>
      <c r="C880" s="14">
        <v>3</v>
      </c>
      <c r="D880" s="14">
        <v>10</v>
      </c>
      <c r="E880" s="14">
        <v>43.8</v>
      </c>
    </row>
    <row r="881" spans="2:5">
      <c r="B881" s="14">
        <v>1987</v>
      </c>
      <c r="C881" s="14">
        <v>3</v>
      </c>
      <c r="D881" s="14">
        <v>11</v>
      </c>
      <c r="E881" s="14">
        <v>35.57</v>
      </c>
    </row>
    <row r="882" spans="2:5">
      <c r="B882" s="14">
        <v>1987</v>
      </c>
      <c r="C882" s="14">
        <v>3</v>
      </c>
      <c r="D882" s="14">
        <v>12</v>
      </c>
      <c r="E882" s="14">
        <v>43.44</v>
      </c>
    </row>
    <row r="883" spans="2:5">
      <c r="B883" s="14">
        <v>1987</v>
      </c>
      <c r="C883" s="14">
        <v>3</v>
      </c>
      <c r="D883" s="14">
        <v>13</v>
      </c>
      <c r="E883" s="14">
        <v>39.200000000000003</v>
      </c>
    </row>
    <row r="884" spans="2:5">
      <c r="B884" s="14">
        <v>1987</v>
      </c>
      <c r="C884" s="14">
        <v>3</v>
      </c>
      <c r="D884" s="14">
        <v>14</v>
      </c>
      <c r="E884" s="14">
        <v>42.23</v>
      </c>
    </row>
    <row r="885" spans="2:5">
      <c r="B885" s="14">
        <v>1987</v>
      </c>
      <c r="C885" s="14">
        <v>4</v>
      </c>
      <c r="D885" s="14">
        <v>1</v>
      </c>
      <c r="E885" s="14">
        <v>29.89</v>
      </c>
    </row>
    <row r="886" spans="2:5">
      <c r="B886" s="14">
        <v>1987</v>
      </c>
      <c r="C886" s="14">
        <v>4</v>
      </c>
      <c r="D886" s="14">
        <v>2</v>
      </c>
      <c r="E886" s="14">
        <v>29.28</v>
      </c>
    </row>
    <row r="887" spans="2:5">
      <c r="B887" s="14">
        <v>1987</v>
      </c>
      <c r="C887" s="14">
        <v>4</v>
      </c>
      <c r="D887" s="14">
        <v>3</v>
      </c>
      <c r="E887" s="14">
        <v>40.049999999999997</v>
      </c>
    </row>
    <row r="888" spans="2:5">
      <c r="B888" s="14">
        <v>1987</v>
      </c>
      <c r="C888" s="14">
        <v>4</v>
      </c>
      <c r="D888" s="14">
        <v>4</v>
      </c>
      <c r="E888" s="14">
        <v>40.659999999999997</v>
      </c>
    </row>
    <row r="889" spans="2:5">
      <c r="B889" s="14">
        <v>1987</v>
      </c>
      <c r="C889" s="14">
        <v>4</v>
      </c>
      <c r="D889" s="14">
        <v>5</v>
      </c>
      <c r="E889" s="14">
        <v>42.11</v>
      </c>
    </row>
    <row r="890" spans="2:5">
      <c r="B890" s="14">
        <v>1987</v>
      </c>
      <c r="C890" s="14">
        <v>4</v>
      </c>
      <c r="D890" s="14">
        <v>6</v>
      </c>
      <c r="E890" s="14">
        <v>40.9</v>
      </c>
    </row>
    <row r="891" spans="2:5">
      <c r="B891" s="14">
        <v>1987</v>
      </c>
      <c r="C891" s="14">
        <v>4</v>
      </c>
      <c r="D891" s="14">
        <v>7</v>
      </c>
      <c r="E891" s="14">
        <v>39.57</v>
      </c>
    </row>
    <row r="892" spans="2:5">
      <c r="B892" s="14">
        <v>1987</v>
      </c>
      <c r="C892" s="14">
        <v>4</v>
      </c>
      <c r="D892" s="14">
        <v>8</v>
      </c>
      <c r="E892" s="14">
        <v>27.95</v>
      </c>
    </row>
    <row r="893" spans="2:5">
      <c r="B893" s="14">
        <v>1987</v>
      </c>
      <c r="C893" s="14">
        <v>4</v>
      </c>
      <c r="D893" s="14">
        <v>9</v>
      </c>
      <c r="E893" s="14">
        <v>41.14</v>
      </c>
    </row>
    <row r="894" spans="2:5">
      <c r="B894" s="14">
        <v>1987</v>
      </c>
      <c r="C894" s="14">
        <v>4</v>
      </c>
      <c r="D894" s="14">
        <v>10</v>
      </c>
      <c r="E894" s="14">
        <v>43.32</v>
      </c>
    </row>
    <row r="895" spans="2:5">
      <c r="B895" s="14">
        <v>1987</v>
      </c>
      <c r="C895" s="14">
        <v>4</v>
      </c>
      <c r="D895" s="14">
        <v>11</v>
      </c>
      <c r="E895" s="14">
        <v>42.95</v>
      </c>
    </row>
    <row r="896" spans="2:5">
      <c r="B896" s="14">
        <v>1987</v>
      </c>
      <c r="C896" s="14">
        <v>4</v>
      </c>
      <c r="D896" s="14">
        <v>12</v>
      </c>
      <c r="E896" s="14">
        <v>41.26</v>
      </c>
    </row>
    <row r="897" spans="2:5">
      <c r="B897" s="14">
        <v>1987</v>
      </c>
      <c r="C897" s="14">
        <v>4</v>
      </c>
      <c r="D897" s="14">
        <v>13</v>
      </c>
      <c r="E897" s="14">
        <v>27.47</v>
      </c>
    </row>
    <row r="898" spans="2:5">
      <c r="B898" s="14">
        <v>1987</v>
      </c>
      <c r="C898" s="14">
        <v>4</v>
      </c>
      <c r="D898" s="14">
        <v>14</v>
      </c>
      <c r="E898" s="14">
        <v>44.04</v>
      </c>
    </row>
    <row r="899" spans="2:5">
      <c r="B899" s="14">
        <v>1988</v>
      </c>
      <c r="C899" s="14">
        <v>1</v>
      </c>
      <c r="D899" s="14">
        <v>1</v>
      </c>
      <c r="E899" s="14">
        <v>25.89</v>
      </c>
    </row>
    <row r="900" spans="2:5">
      <c r="B900" s="14">
        <v>1988</v>
      </c>
      <c r="C900" s="14">
        <v>1</v>
      </c>
      <c r="D900" s="14">
        <v>2</v>
      </c>
      <c r="E900" s="14">
        <v>24.93</v>
      </c>
    </row>
    <row r="901" spans="2:5">
      <c r="B901" s="14">
        <v>1988</v>
      </c>
      <c r="C901" s="14">
        <v>1</v>
      </c>
      <c r="D901" s="14">
        <v>3</v>
      </c>
      <c r="E901" s="14">
        <v>38.840000000000003</v>
      </c>
    </row>
    <row r="902" spans="2:5">
      <c r="B902" s="14">
        <v>1988</v>
      </c>
      <c r="C902" s="14">
        <v>1</v>
      </c>
      <c r="D902" s="14">
        <v>4</v>
      </c>
      <c r="E902" s="14">
        <v>36.9</v>
      </c>
    </row>
    <row r="903" spans="2:5">
      <c r="B903" s="14">
        <v>1988</v>
      </c>
      <c r="C903" s="14">
        <v>1</v>
      </c>
      <c r="D903" s="14">
        <v>5</v>
      </c>
      <c r="E903" s="14">
        <v>57.11</v>
      </c>
    </row>
    <row r="904" spans="2:5">
      <c r="B904" s="14">
        <v>1988</v>
      </c>
      <c r="C904" s="14">
        <v>1</v>
      </c>
      <c r="D904" s="14">
        <v>6</v>
      </c>
      <c r="E904" s="14">
        <v>57.47</v>
      </c>
    </row>
    <row r="905" spans="2:5">
      <c r="B905" s="14">
        <v>1988</v>
      </c>
      <c r="C905" s="14">
        <v>1</v>
      </c>
      <c r="D905" s="14">
        <v>7</v>
      </c>
      <c r="E905" s="14">
        <v>69.209999999999994</v>
      </c>
    </row>
    <row r="906" spans="2:5">
      <c r="B906" s="14">
        <v>1988</v>
      </c>
      <c r="C906" s="14">
        <v>1</v>
      </c>
      <c r="D906" s="14">
        <v>8</v>
      </c>
      <c r="E906" s="14">
        <v>60.86</v>
      </c>
    </row>
    <row r="907" spans="2:5">
      <c r="B907" s="14">
        <v>1988</v>
      </c>
      <c r="C907" s="14">
        <v>1</v>
      </c>
      <c r="D907" s="14">
        <v>9</v>
      </c>
      <c r="E907" s="14">
        <v>62.68</v>
      </c>
    </row>
    <row r="908" spans="2:5">
      <c r="B908" s="14">
        <v>1988</v>
      </c>
      <c r="C908" s="14">
        <v>1</v>
      </c>
      <c r="D908" s="14">
        <v>10</v>
      </c>
      <c r="E908" s="14">
        <v>59.29</v>
      </c>
    </row>
    <row r="909" spans="2:5">
      <c r="B909" s="14">
        <v>1988</v>
      </c>
      <c r="C909" s="14">
        <v>1</v>
      </c>
      <c r="D909" s="14">
        <v>11</v>
      </c>
      <c r="E909" s="14">
        <v>65.22</v>
      </c>
    </row>
    <row r="910" spans="2:5">
      <c r="B910" s="14">
        <v>1988</v>
      </c>
      <c r="C910" s="14">
        <v>1</v>
      </c>
      <c r="D910" s="14">
        <v>12</v>
      </c>
      <c r="E910" s="14">
        <v>65.94</v>
      </c>
    </row>
    <row r="911" spans="2:5">
      <c r="B911" s="14">
        <v>1988</v>
      </c>
      <c r="C911" s="14">
        <v>1</v>
      </c>
      <c r="D911" s="14">
        <v>13</v>
      </c>
      <c r="E911" s="14">
        <v>71.39</v>
      </c>
    </row>
    <row r="912" spans="2:5">
      <c r="B912" s="14">
        <v>1988</v>
      </c>
      <c r="C912" s="14">
        <v>1</v>
      </c>
      <c r="D912" s="14">
        <v>14</v>
      </c>
      <c r="E912" s="14">
        <v>63.4</v>
      </c>
    </row>
    <row r="913" spans="2:5">
      <c r="B913" s="14">
        <v>1988</v>
      </c>
      <c r="C913" s="14">
        <v>2</v>
      </c>
      <c r="D913" s="14">
        <v>1</v>
      </c>
      <c r="E913" s="14">
        <v>24.08</v>
      </c>
    </row>
    <row r="914" spans="2:5">
      <c r="B914" s="14">
        <v>1988</v>
      </c>
      <c r="C914" s="14">
        <v>2</v>
      </c>
      <c r="D914" s="14">
        <v>2</v>
      </c>
      <c r="E914" s="14">
        <v>26.01</v>
      </c>
    </row>
    <row r="915" spans="2:5">
      <c r="B915" s="14">
        <v>1988</v>
      </c>
      <c r="C915" s="14">
        <v>2</v>
      </c>
      <c r="D915" s="14">
        <v>3</v>
      </c>
      <c r="E915" s="14">
        <v>33.76</v>
      </c>
    </row>
    <row r="916" spans="2:5">
      <c r="B916" s="14">
        <v>1988</v>
      </c>
      <c r="C916" s="14">
        <v>2</v>
      </c>
      <c r="D916" s="14">
        <v>4</v>
      </c>
      <c r="E916" s="14">
        <v>44.29</v>
      </c>
    </row>
    <row r="917" spans="2:5">
      <c r="B917" s="14">
        <v>1988</v>
      </c>
      <c r="C917" s="14">
        <v>2</v>
      </c>
      <c r="D917" s="14">
        <v>5</v>
      </c>
      <c r="E917" s="14">
        <v>47.43</v>
      </c>
    </row>
    <row r="918" spans="2:5">
      <c r="B918" s="14">
        <v>1988</v>
      </c>
      <c r="C918" s="14">
        <v>2</v>
      </c>
      <c r="D918" s="14">
        <v>6</v>
      </c>
      <c r="E918" s="14">
        <v>70.180000000000007</v>
      </c>
    </row>
    <row r="919" spans="2:5">
      <c r="B919" s="14">
        <v>1988</v>
      </c>
      <c r="C919" s="14">
        <v>2</v>
      </c>
      <c r="D919" s="14">
        <v>7</v>
      </c>
      <c r="E919" s="14">
        <v>60.98</v>
      </c>
    </row>
    <row r="920" spans="2:5">
      <c r="B920" s="14">
        <v>1988</v>
      </c>
      <c r="C920" s="14">
        <v>2</v>
      </c>
      <c r="D920" s="14">
        <v>8</v>
      </c>
      <c r="E920" s="14">
        <v>62.92</v>
      </c>
    </row>
    <row r="921" spans="2:5">
      <c r="B921" s="14">
        <v>1988</v>
      </c>
      <c r="C921" s="14">
        <v>2</v>
      </c>
      <c r="D921" s="14">
        <v>9</v>
      </c>
      <c r="E921" s="14">
        <v>65.34</v>
      </c>
    </row>
    <row r="922" spans="2:5">
      <c r="B922" s="14">
        <v>1988</v>
      </c>
      <c r="C922" s="14">
        <v>2</v>
      </c>
      <c r="D922" s="14">
        <v>10</v>
      </c>
      <c r="E922" s="14">
        <v>56.75</v>
      </c>
    </row>
    <row r="923" spans="2:5">
      <c r="B923" s="14">
        <v>1988</v>
      </c>
      <c r="C923" s="14">
        <v>2</v>
      </c>
      <c r="D923" s="14">
        <v>11</v>
      </c>
      <c r="E923" s="14">
        <v>57.11</v>
      </c>
    </row>
    <row r="924" spans="2:5">
      <c r="B924" s="14">
        <v>1988</v>
      </c>
      <c r="C924" s="14">
        <v>2</v>
      </c>
      <c r="D924" s="14">
        <v>12</v>
      </c>
      <c r="E924" s="14">
        <v>70.66</v>
      </c>
    </row>
    <row r="925" spans="2:5">
      <c r="B925" s="14">
        <v>1988</v>
      </c>
      <c r="C925" s="14">
        <v>2</v>
      </c>
      <c r="D925" s="14">
        <v>13</v>
      </c>
      <c r="E925" s="14">
        <v>68.489999999999995</v>
      </c>
    </row>
    <row r="926" spans="2:5">
      <c r="B926" s="14">
        <v>1988</v>
      </c>
      <c r="C926" s="14">
        <v>2</v>
      </c>
      <c r="D926" s="14">
        <v>14</v>
      </c>
      <c r="E926" s="14">
        <v>69.819999999999993</v>
      </c>
    </row>
    <row r="927" spans="2:5">
      <c r="B927" s="14">
        <v>1988</v>
      </c>
      <c r="C927" s="14">
        <v>3</v>
      </c>
      <c r="D927" s="14">
        <v>1</v>
      </c>
      <c r="E927" s="14">
        <v>29.64</v>
      </c>
    </row>
    <row r="928" spans="2:5">
      <c r="B928" s="14">
        <v>1988</v>
      </c>
      <c r="C928" s="14">
        <v>3</v>
      </c>
      <c r="D928" s="14">
        <v>2</v>
      </c>
      <c r="E928" s="14">
        <v>27.1</v>
      </c>
    </row>
    <row r="929" spans="2:5">
      <c r="B929" s="14">
        <v>1988</v>
      </c>
      <c r="C929" s="14">
        <v>3</v>
      </c>
      <c r="D929" s="14">
        <v>3</v>
      </c>
      <c r="E929" s="14">
        <v>45.37</v>
      </c>
    </row>
    <row r="930" spans="2:5">
      <c r="B930" s="14">
        <v>1988</v>
      </c>
      <c r="C930" s="14">
        <v>3</v>
      </c>
      <c r="D930" s="14">
        <v>4</v>
      </c>
      <c r="E930" s="14">
        <v>65.7</v>
      </c>
    </row>
    <row r="931" spans="2:5">
      <c r="B931" s="14">
        <v>1988</v>
      </c>
      <c r="C931" s="14">
        <v>3</v>
      </c>
      <c r="D931" s="14">
        <v>5</v>
      </c>
      <c r="E931" s="14">
        <v>61.23</v>
      </c>
    </row>
    <row r="932" spans="2:5">
      <c r="B932" s="14">
        <v>1988</v>
      </c>
      <c r="C932" s="14">
        <v>3</v>
      </c>
      <c r="D932" s="14">
        <v>6</v>
      </c>
      <c r="E932" s="14">
        <v>67.760000000000005</v>
      </c>
    </row>
    <row r="933" spans="2:5">
      <c r="B933" s="14">
        <v>1988</v>
      </c>
      <c r="C933" s="14">
        <v>3</v>
      </c>
      <c r="D933" s="14">
        <v>7</v>
      </c>
      <c r="E933" s="14">
        <v>60.38</v>
      </c>
    </row>
    <row r="934" spans="2:5">
      <c r="B934" s="14">
        <v>1988</v>
      </c>
      <c r="C934" s="14">
        <v>3</v>
      </c>
      <c r="D934" s="14">
        <v>8</v>
      </c>
      <c r="E934" s="14">
        <v>66.430000000000007</v>
      </c>
    </row>
    <row r="935" spans="2:5">
      <c r="B935" s="14">
        <v>1988</v>
      </c>
      <c r="C935" s="14">
        <v>3</v>
      </c>
      <c r="D935" s="14">
        <v>9</v>
      </c>
      <c r="E935" s="14">
        <v>50.34</v>
      </c>
    </row>
    <row r="936" spans="2:5">
      <c r="B936" s="14">
        <v>1988</v>
      </c>
      <c r="C936" s="14">
        <v>3</v>
      </c>
      <c r="D936" s="14">
        <v>10</v>
      </c>
      <c r="E936" s="14">
        <v>65.58</v>
      </c>
    </row>
    <row r="937" spans="2:5">
      <c r="B937" s="14">
        <v>1988</v>
      </c>
      <c r="C937" s="14">
        <v>3</v>
      </c>
      <c r="D937" s="14">
        <v>11</v>
      </c>
      <c r="E937" s="14">
        <v>67.03</v>
      </c>
    </row>
    <row r="938" spans="2:5">
      <c r="B938" s="14">
        <v>1988</v>
      </c>
      <c r="C938" s="14">
        <v>3</v>
      </c>
      <c r="D938" s="14">
        <v>12</v>
      </c>
      <c r="E938" s="14">
        <v>56.26</v>
      </c>
    </row>
    <row r="939" spans="2:5">
      <c r="B939" s="14">
        <v>1988</v>
      </c>
      <c r="C939" s="14">
        <v>3</v>
      </c>
      <c r="D939" s="14">
        <v>13</v>
      </c>
      <c r="E939" s="14">
        <v>67.52</v>
      </c>
    </row>
    <row r="940" spans="2:5">
      <c r="B940" s="14">
        <v>1988</v>
      </c>
      <c r="C940" s="14">
        <v>3</v>
      </c>
      <c r="D940" s="14">
        <v>14</v>
      </c>
      <c r="E940" s="14">
        <v>54.81</v>
      </c>
    </row>
    <row r="941" spans="2:5">
      <c r="B941" s="14">
        <v>1988</v>
      </c>
      <c r="C941" s="14">
        <v>4</v>
      </c>
      <c r="D941" s="14">
        <v>1</v>
      </c>
      <c r="E941" s="14">
        <v>32.31</v>
      </c>
    </row>
    <row r="942" spans="2:5">
      <c r="B942" s="14">
        <v>1988</v>
      </c>
      <c r="C942" s="14">
        <v>4</v>
      </c>
      <c r="D942" s="14">
        <v>2</v>
      </c>
      <c r="E942" s="14">
        <v>30.25</v>
      </c>
    </row>
    <row r="943" spans="2:5">
      <c r="B943" s="14">
        <v>1988</v>
      </c>
      <c r="C943" s="14">
        <v>4</v>
      </c>
      <c r="D943" s="14">
        <v>3</v>
      </c>
      <c r="E943" s="14">
        <v>45.86</v>
      </c>
    </row>
    <row r="944" spans="2:5">
      <c r="B944" s="14">
        <v>1988</v>
      </c>
      <c r="C944" s="14">
        <v>4</v>
      </c>
      <c r="D944" s="14">
        <v>4</v>
      </c>
      <c r="E944" s="14">
        <v>45.01</v>
      </c>
    </row>
    <row r="945" spans="2:5">
      <c r="B945" s="14">
        <v>1988</v>
      </c>
      <c r="C945" s="14">
        <v>4</v>
      </c>
      <c r="D945" s="14">
        <v>5</v>
      </c>
      <c r="E945" s="14">
        <v>63.4</v>
      </c>
    </row>
    <row r="946" spans="2:5">
      <c r="B946" s="14">
        <v>1988</v>
      </c>
      <c r="C946" s="14">
        <v>4</v>
      </c>
      <c r="D946" s="14">
        <v>6</v>
      </c>
      <c r="E946" s="14">
        <v>64.86</v>
      </c>
    </row>
    <row r="947" spans="2:5">
      <c r="B947" s="14">
        <v>1988</v>
      </c>
      <c r="C947" s="14">
        <v>4</v>
      </c>
      <c r="D947" s="14">
        <v>7</v>
      </c>
      <c r="E947" s="14">
        <v>62.07</v>
      </c>
    </row>
    <row r="948" spans="2:5">
      <c r="B948" s="14">
        <v>1988</v>
      </c>
      <c r="C948" s="14">
        <v>4</v>
      </c>
      <c r="D948" s="14">
        <v>8</v>
      </c>
      <c r="E948" s="14">
        <v>61.47</v>
      </c>
    </row>
    <row r="949" spans="2:5">
      <c r="B949" s="14">
        <v>1988</v>
      </c>
      <c r="C949" s="14">
        <v>4</v>
      </c>
      <c r="D949" s="14">
        <v>9</v>
      </c>
      <c r="E949" s="14">
        <v>63.28</v>
      </c>
    </row>
    <row r="950" spans="2:5">
      <c r="B950" s="14">
        <v>1988</v>
      </c>
      <c r="C950" s="14">
        <v>4</v>
      </c>
      <c r="D950" s="14">
        <v>10</v>
      </c>
      <c r="E950" s="14">
        <v>55.78</v>
      </c>
    </row>
    <row r="951" spans="2:5">
      <c r="B951" s="14">
        <v>1988</v>
      </c>
      <c r="C951" s="14">
        <v>4</v>
      </c>
      <c r="D951" s="14">
        <v>11</v>
      </c>
      <c r="E951" s="14">
        <v>54.69</v>
      </c>
    </row>
    <row r="952" spans="2:5">
      <c r="B952" s="14">
        <v>1988</v>
      </c>
      <c r="C952" s="14">
        <v>4</v>
      </c>
      <c r="D952" s="14">
        <v>12</v>
      </c>
      <c r="E952" s="14">
        <v>58.93</v>
      </c>
    </row>
    <row r="953" spans="2:5">
      <c r="B953" s="14">
        <v>1988</v>
      </c>
      <c r="C953" s="14">
        <v>4</v>
      </c>
      <c r="D953" s="14">
        <v>13</v>
      </c>
      <c r="E953" s="14">
        <v>64.61</v>
      </c>
    </row>
    <row r="954" spans="2:5">
      <c r="B954" s="14">
        <v>1988</v>
      </c>
      <c r="C954" s="14">
        <v>4</v>
      </c>
      <c r="D954" s="14">
        <v>14</v>
      </c>
      <c r="E954" s="14">
        <v>68</v>
      </c>
    </row>
    <row r="955" spans="2:5">
      <c r="B955" s="14">
        <v>1989</v>
      </c>
      <c r="C955" s="14">
        <v>1</v>
      </c>
      <c r="D955" s="14">
        <v>1</v>
      </c>
      <c r="E955" s="14">
        <v>14.28</v>
      </c>
    </row>
    <row r="956" spans="2:5">
      <c r="B956" s="14">
        <v>1989</v>
      </c>
      <c r="C956" s="14">
        <v>1</v>
      </c>
      <c r="D956" s="14">
        <v>2</v>
      </c>
      <c r="E956" s="14">
        <v>20.329999999999998</v>
      </c>
    </row>
    <row r="957" spans="2:5">
      <c r="B957" s="14">
        <v>1989</v>
      </c>
      <c r="C957" s="14">
        <v>1</v>
      </c>
      <c r="D957" s="14">
        <v>3</v>
      </c>
      <c r="E957" s="14">
        <v>28.92</v>
      </c>
    </row>
    <row r="958" spans="2:5">
      <c r="B958" s="14">
        <v>1989</v>
      </c>
      <c r="C958" s="14">
        <v>1</v>
      </c>
      <c r="D958" s="14">
        <v>4</v>
      </c>
      <c r="E958" s="14">
        <v>34.85</v>
      </c>
    </row>
    <row r="959" spans="2:5">
      <c r="B959" s="14">
        <v>1989</v>
      </c>
      <c r="C959" s="14">
        <v>1</v>
      </c>
      <c r="D959" s="14">
        <v>5</v>
      </c>
      <c r="E959" s="14">
        <v>39.32</v>
      </c>
    </row>
    <row r="960" spans="2:5">
      <c r="B960" s="14">
        <v>1989</v>
      </c>
      <c r="C960" s="14">
        <v>1</v>
      </c>
      <c r="D960" s="14">
        <v>6</v>
      </c>
      <c r="E960" s="14">
        <v>41.62</v>
      </c>
    </row>
    <row r="961" spans="2:5">
      <c r="B961" s="14">
        <v>1989</v>
      </c>
      <c r="C961" s="14">
        <v>1</v>
      </c>
      <c r="D961" s="14">
        <v>7</v>
      </c>
      <c r="E961" s="14">
        <v>40.049999999999997</v>
      </c>
    </row>
    <row r="962" spans="2:5">
      <c r="B962" s="14">
        <v>1989</v>
      </c>
      <c r="C962" s="14">
        <v>1</v>
      </c>
      <c r="D962" s="14">
        <v>8</v>
      </c>
      <c r="E962" s="14">
        <v>44.89</v>
      </c>
    </row>
    <row r="963" spans="2:5">
      <c r="B963" s="14">
        <v>1989</v>
      </c>
      <c r="C963" s="14">
        <v>1</v>
      </c>
      <c r="D963" s="14">
        <v>9</v>
      </c>
      <c r="E963" s="14">
        <v>41.87</v>
      </c>
    </row>
    <row r="964" spans="2:5">
      <c r="B964" s="14">
        <v>1989</v>
      </c>
      <c r="C964" s="14">
        <v>1</v>
      </c>
      <c r="D964" s="14">
        <v>10</v>
      </c>
      <c r="E964" s="14">
        <v>37.630000000000003</v>
      </c>
    </row>
    <row r="965" spans="2:5">
      <c r="B965" s="14">
        <v>1989</v>
      </c>
      <c r="C965" s="14">
        <v>1</v>
      </c>
      <c r="D965" s="14">
        <v>11</v>
      </c>
      <c r="E965" s="14">
        <v>39.450000000000003</v>
      </c>
    </row>
    <row r="966" spans="2:5">
      <c r="B966" s="14">
        <v>1989</v>
      </c>
      <c r="C966" s="14">
        <v>1</v>
      </c>
      <c r="D966" s="14">
        <v>12</v>
      </c>
      <c r="E966" s="14">
        <v>37.51</v>
      </c>
    </row>
    <row r="967" spans="2:5">
      <c r="B967" s="14">
        <v>1989</v>
      </c>
      <c r="C967" s="14">
        <v>1</v>
      </c>
      <c r="D967" s="14">
        <v>13</v>
      </c>
      <c r="E967" s="14">
        <v>36.06</v>
      </c>
    </row>
    <row r="968" spans="2:5">
      <c r="B968" s="14">
        <v>1989</v>
      </c>
      <c r="C968" s="14">
        <v>1</v>
      </c>
      <c r="D968" s="14">
        <v>14</v>
      </c>
      <c r="E968" s="14">
        <v>42.83</v>
      </c>
    </row>
    <row r="969" spans="2:5">
      <c r="B969" s="14">
        <v>1989</v>
      </c>
      <c r="C969" s="14">
        <v>2</v>
      </c>
      <c r="D969" s="14">
        <v>1</v>
      </c>
      <c r="E969" s="14">
        <v>15.37</v>
      </c>
    </row>
    <row r="970" spans="2:5">
      <c r="B970" s="14">
        <v>1989</v>
      </c>
      <c r="C970" s="14">
        <v>2</v>
      </c>
      <c r="D970" s="14">
        <v>2</v>
      </c>
      <c r="E970" s="14">
        <v>15.85</v>
      </c>
    </row>
    <row r="971" spans="2:5">
      <c r="B971" s="14">
        <v>1989</v>
      </c>
      <c r="C971" s="14">
        <v>2</v>
      </c>
      <c r="D971" s="14">
        <v>3</v>
      </c>
      <c r="E971" s="14">
        <v>30.98</v>
      </c>
    </row>
    <row r="972" spans="2:5">
      <c r="B972" s="14">
        <v>1989</v>
      </c>
      <c r="C972" s="14">
        <v>2</v>
      </c>
      <c r="D972" s="14">
        <v>4</v>
      </c>
      <c r="E972" s="14">
        <v>37.99</v>
      </c>
    </row>
    <row r="973" spans="2:5">
      <c r="B973" s="14">
        <v>1989</v>
      </c>
      <c r="C973" s="14">
        <v>2</v>
      </c>
      <c r="D973" s="14">
        <v>5</v>
      </c>
      <c r="E973" s="14">
        <v>38.72</v>
      </c>
    </row>
    <row r="974" spans="2:5">
      <c r="B974" s="14">
        <v>1989</v>
      </c>
      <c r="C974" s="14">
        <v>2</v>
      </c>
      <c r="D974" s="14">
        <v>6</v>
      </c>
      <c r="E974" s="14">
        <v>47.55</v>
      </c>
    </row>
    <row r="975" spans="2:5">
      <c r="B975" s="14">
        <v>1989</v>
      </c>
      <c r="C975" s="14">
        <v>2</v>
      </c>
      <c r="D975" s="14">
        <v>7</v>
      </c>
      <c r="E975" s="14">
        <v>45.62</v>
      </c>
    </row>
    <row r="976" spans="2:5">
      <c r="B976" s="14">
        <v>1989</v>
      </c>
      <c r="C976" s="14">
        <v>2</v>
      </c>
      <c r="D976" s="14">
        <v>8</v>
      </c>
      <c r="E976" s="14">
        <v>37.630000000000003</v>
      </c>
    </row>
    <row r="977" spans="2:5">
      <c r="B977" s="14">
        <v>1989</v>
      </c>
      <c r="C977" s="14">
        <v>2</v>
      </c>
      <c r="D977" s="14">
        <v>9</v>
      </c>
      <c r="E977" s="14">
        <v>44.41</v>
      </c>
    </row>
    <row r="978" spans="2:5">
      <c r="B978" s="14">
        <v>1989</v>
      </c>
      <c r="C978" s="14">
        <v>2</v>
      </c>
      <c r="D978" s="14">
        <v>10</v>
      </c>
      <c r="E978" s="14">
        <v>43.2</v>
      </c>
    </row>
    <row r="979" spans="2:5">
      <c r="B979" s="14">
        <v>1989</v>
      </c>
      <c r="C979" s="14">
        <v>2</v>
      </c>
      <c r="D979" s="14">
        <v>11</v>
      </c>
      <c r="E979" s="14">
        <v>32.19</v>
      </c>
    </row>
    <row r="980" spans="2:5">
      <c r="B980" s="14">
        <v>1989</v>
      </c>
      <c r="C980" s="14">
        <v>2</v>
      </c>
      <c r="D980" s="14">
        <v>12</v>
      </c>
      <c r="E980" s="14">
        <v>41.87</v>
      </c>
    </row>
    <row r="981" spans="2:5">
      <c r="B981" s="14">
        <v>1989</v>
      </c>
      <c r="C981" s="14">
        <v>2</v>
      </c>
      <c r="D981" s="14">
        <v>13</v>
      </c>
      <c r="E981" s="14">
        <v>42.35</v>
      </c>
    </row>
    <row r="982" spans="2:5">
      <c r="B982" s="14">
        <v>1989</v>
      </c>
      <c r="C982" s="14">
        <v>2</v>
      </c>
      <c r="D982" s="14">
        <v>14</v>
      </c>
      <c r="E982" s="14">
        <v>49</v>
      </c>
    </row>
    <row r="983" spans="2:5">
      <c r="B983" s="14">
        <v>1989</v>
      </c>
      <c r="C983" s="14">
        <v>3</v>
      </c>
      <c r="D983" s="14">
        <v>1</v>
      </c>
      <c r="E983" s="14">
        <v>18.39</v>
      </c>
    </row>
    <row r="984" spans="2:5">
      <c r="B984" s="14">
        <v>1989</v>
      </c>
      <c r="C984" s="14">
        <v>3</v>
      </c>
      <c r="D984" s="14">
        <v>2</v>
      </c>
      <c r="E984" s="14">
        <v>16.09</v>
      </c>
    </row>
    <row r="985" spans="2:5">
      <c r="B985" s="14">
        <v>1989</v>
      </c>
      <c r="C985" s="14">
        <v>3</v>
      </c>
      <c r="D985" s="14">
        <v>3</v>
      </c>
      <c r="E985" s="14">
        <v>37.75</v>
      </c>
    </row>
    <row r="986" spans="2:5">
      <c r="B986" s="14">
        <v>1989</v>
      </c>
      <c r="C986" s="14">
        <v>3</v>
      </c>
      <c r="D986" s="14">
        <v>4</v>
      </c>
      <c r="E986" s="14">
        <v>42.11</v>
      </c>
    </row>
    <row r="987" spans="2:5">
      <c r="B987" s="14">
        <v>1989</v>
      </c>
      <c r="C987" s="14">
        <v>3</v>
      </c>
      <c r="D987" s="14">
        <v>5</v>
      </c>
      <c r="E987" s="14">
        <v>37.270000000000003</v>
      </c>
    </row>
    <row r="988" spans="2:5">
      <c r="B988" s="14">
        <v>1989</v>
      </c>
      <c r="C988" s="14">
        <v>3</v>
      </c>
      <c r="D988" s="14">
        <v>6</v>
      </c>
      <c r="E988" s="14">
        <v>43.8</v>
      </c>
    </row>
    <row r="989" spans="2:5">
      <c r="B989" s="14">
        <v>1989</v>
      </c>
      <c r="C989" s="14">
        <v>3</v>
      </c>
      <c r="D989" s="14">
        <v>7</v>
      </c>
      <c r="E989" s="14">
        <v>37.99</v>
      </c>
    </row>
    <row r="990" spans="2:5">
      <c r="B990" s="14">
        <v>1989</v>
      </c>
      <c r="C990" s="14">
        <v>3</v>
      </c>
      <c r="D990" s="14">
        <v>8</v>
      </c>
      <c r="E990" s="14">
        <v>47.67</v>
      </c>
    </row>
    <row r="991" spans="2:5">
      <c r="B991" s="14">
        <v>1989</v>
      </c>
      <c r="C991" s="14">
        <v>3</v>
      </c>
      <c r="D991" s="14">
        <v>9</v>
      </c>
      <c r="E991" s="14">
        <v>39.32</v>
      </c>
    </row>
    <row r="992" spans="2:5">
      <c r="B992" s="14">
        <v>1989</v>
      </c>
      <c r="C992" s="14">
        <v>3</v>
      </c>
      <c r="D992" s="14">
        <v>10</v>
      </c>
      <c r="E992" s="14">
        <v>47.19</v>
      </c>
    </row>
    <row r="993" spans="2:5">
      <c r="B993" s="14">
        <v>1989</v>
      </c>
      <c r="C993" s="14">
        <v>3</v>
      </c>
      <c r="D993" s="14">
        <v>11</v>
      </c>
      <c r="E993" s="14">
        <v>40.409999999999997</v>
      </c>
    </row>
    <row r="994" spans="2:5">
      <c r="B994" s="14">
        <v>1989</v>
      </c>
      <c r="C994" s="14">
        <v>3</v>
      </c>
      <c r="D994" s="14">
        <v>12</v>
      </c>
      <c r="E994" s="14">
        <v>38.96</v>
      </c>
    </row>
    <row r="995" spans="2:5">
      <c r="B995" s="14">
        <v>1989</v>
      </c>
      <c r="C995" s="14">
        <v>3</v>
      </c>
      <c r="D995" s="14">
        <v>13</v>
      </c>
      <c r="E995" s="14">
        <v>37.630000000000003</v>
      </c>
    </row>
    <row r="996" spans="2:5">
      <c r="B996" s="14">
        <v>1989</v>
      </c>
      <c r="C996" s="14">
        <v>3</v>
      </c>
      <c r="D996" s="14">
        <v>14</v>
      </c>
      <c r="E996" s="14">
        <v>43.2</v>
      </c>
    </row>
    <row r="997" spans="2:5">
      <c r="B997" s="14">
        <v>1989</v>
      </c>
      <c r="C997" s="14">
        <v>4</v>
      </c>
      <c r="D997" s="14">
        <v>1</v>
      </c>
      <c r="E997" s="14">
        <v>21.3</v>
      </c>
    </row>
    <row r="998" spans="2:5">
      <c r="B998" s="14">
        <v>1989</v>
      </c>
      <c r="C998" s="14">
        <v>4</v>
      </c>
      <c r="D998" s="14">
        <v>2</v>
      </c>
      <c r="E998" s="14">
        <v>20.09</v>
      </c>
    </row>
    <row r="999" spans="2:5">
      <c r="B999" s="14">
        <v>1989</v>
      </c>
      <c r="C999" s="14">
        <v>4</v>
      </c>
      <c r="D999" s="14">
        <v>3</v>
      </c>
      <c r="E999" s="14">
        <v>41.26</v>
      </c>
    </row>
    <row r="1000" spans="2:5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>
      <c r="B1001" s="14">
        <v>1989</v>
      </c>
      <c r="C1001" s="14">
        <v>4</v>
      </c>
      <c r="D1001" s="14">
        <v>5</v>
      </c>
      <c r="E1001" s="14">
        <v>42.83</v>
      </c>
    </row>
    <row r="1002" spans="2:5">
      <c r="B1002" s="14">
        <v>1989</v>
      </c>
      <c r="C1002" s="14">
        <v>4</v>
      </c>
      <c r="D1002" s="14">
        <v>6</v>
      </c>
      <c r="E1002" s="14">
        <v>36.78</v>
      </c>
    </row>
    <row r="1003" spans="2:5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>
      <c r="B1004" s="14">
        <v>1989</v>
      </c>
      <c r="C1004" s="14">
        <v>4</v>
      </c>
      <c r="D1004" s="14">
        <v>8</v>
      </c>
      <c r="E1004" s="14">
        <v>39.81</v>
      </c>
    </row>
    <row r="1005" spans="2:5">
      <c r="B1005" s="14">
        <v>1989</v>
      </c>
      <c r="C1005" s="14">
        <v>4</v>
      </c>
      <c r="D1005" s="14">
        <v>9</v>
      </c>
      <c r="E1005" s="14">
        <v>39.32</v>
      </c>
    </row>
    <row r="1006" spans="2:5">
      <c r="B1006" s="14">
        <v>1989</v>
      </c>
      <c r="C1006" s="14">
        <v>4</v>
      </c>
      <c r="D1006" s="14">
        <v>10</v>
      </c>
      <c r="E1006" s="14">
        <v>34.85</v>
      </c>
    </row>
    <row r="1007" spans="2:5">
      <c r="B1007" s="14">
        <v>1989</v>
      </c>
      <c r="C1007" s="14">
        <v>4</v>
      </c>
      <c r="D1007" s="14">
        <v>11</v>
      </c>
      <c r="E1007" s="14">
        <v>39.32</v>
      </c>
    </row>
    <row r="1008" spans="2:5">
      <c r="B1008" s="14">
        <v>1989</v>
      </c>
      <c r="C1008" s="14">
        <v>4</v>
      </c>
      <c r="D1008" s="14">
        <v>12</v>
      </c>
      <c r="E1008" s="14">
        <v>36.42</v>
      </c>
    </row>
    <row r="1009" spans="2:5">
      <c r="B1009" s="14">
        <v>1989</v>
      </c>
      <c r="C1009" s="14">
        <v>4</v>
      </c>
      <c r="D1009" s="14">
        <v>13</v>
      </c>
      <c r="E1009" s="14">
        <v>33.64</v>
      </c>
    </row>
    <row r="1010" spans="2:5">
      <c r="B1010" s="14">
        <v>1989</v>
      </c>
      <c r="C1010" s="14">
        <v>4</v>
      </c>
      <c r="D1010" s="14">
        <v>14</v>
      </c>
      <c r="E1010" s="14">
        <v>48.4</v>
      </c>
    </row>
    <row r="1011" spans="2:5">
      <c r="B1011" s="14">
        <v>1990</v>
      </c>
      <c r="C1011" s="14">
        <v>1</v>
      </c>
      <c r="D1011" s="14">
        <v>1</v>
      </c>
      <c r="E1011" s="14">
        <v>25.05</v>
      </c>
    </row>
    <row r="1012" spans="2:5">
      <c r="B1012" s="14">
        <v>1990</v>
      </c>
      <c r="C1012" s="14">
        <v>1</v>
      </c>
      <c r="D1012" s="14">
        <v>2</v>
      </c>
      <c r="E1012" s="14">
        <v>23.11</v>
      </c>
    </row>
    <row r="1013" spans="2:5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>
      <c r="B1014" s="14">
        <v>1990</v>
      </c>
      <c r="C1014" s="14">
        <v>1</v>
      </c>
      <c r="D1014" s="14">
        <v>4</v>
      </c>
      <c r="E1014" s="14">
        <v>38.96</v>
      </c>
    </row>
    <row r="1015" spans="2:5">
      <c r="B1015" s="14">
        <v>1990</v>
      </c>
      <c r="C1015" s="14">
        <v>1</v>
      </c>
      <c r="D1015" s="14">
        <v>5</v>
      </c>
      <c r="E1015" s="14">
        <v>45.13</v>
      </c>
    </row>
    <row r="1016" spans="2:5">
      <c r="B1016" s="14">
        <v>1990</v>
      </c>
      <c r="C1016" s="14">
        <v>1</v>
      </c>
      <c r="D1016" s="14">
        <v>6</v>
      </c>
      <c r="E1016" s="14">
        <v>46.83</v>
      </c>
    </row>
    <row r="1017" spans="2:5">
      <c r="B1017" s="14">
        <v>1990</v>
      </c>
      <c r="C1017" s="14">
        <v>1</v>
      </c>
      <c r="D1017" s="14">
        <v>7</v>
      </c>
      <c r="E1017" s="14">
        <v>38.96</v>
      </c>
    </row>
    <row r="1018" spans="2:5">
      <c r="B1018" s="14">
        <v>1990</v>
      </c>
      <c r="C1018" s="14">
        <v>1</v>
      </c>
      <c r="D1018" s="14">
        <v>8</v>
      </c>
      <c r="E1018" s="14">
        <v>48.76</v>
      </c>
    </row>
    <row r="1019" spans="2:5">
      <c r="B1019" s="14">
        <v>1990</v>
      </c>
      <c r="C1019" s="14">
        <v>1</v>
      </c>
      <c r="D1019" s="14">
        <v>9</v>
      </c>
      <c r="E1019" s="14">
        <v>52.51</v>
      </c>
    </row>
    <row r="1020" spans="2:5">
      <c r="B1020" s="14">
        <v>1990</v>
      </c>
      <c r="C1020" s="14">
        <v>1</v>
      </c>
      <c r="D1020" s="14">
        <v>10</v>
      </c>
      <c r="E1020" s="14">
        <v>50.82</v>
      </c>
    </row>
    <row r="1021" spans="2:5">
      <c r="B1021" s="14">
        <v>1990</v>
      </c>
      <c r="C1021" s="14">
        <v>1</v>
      </c>
      <c r="D1021" s="14">
        <v>11</v>
      </c>
      <c r="E1021" s="14">
        <v>45.01</v>
      </c>
    </row>
    <row r="1022" spans="2:5">
      <c r="B1022" s="14">
        <v>1990</v>
      </c>
      <c r="C1022" s="14">
        <v>1</v>
      </c>
      <c r="D1022" s="14">
        <v>12</v>
      </c>
      <c r="E1022" s="14">
        <v>51.18</v>
      </c>
    </row>
    <row r="1023" spans="2:5">
      <c r="B1023" s="14">
        <v>1990</v>
      </c>
      <c r="C1023" s="14">
        <v>1</v>
      </c>
      <c r="D1023" s="14">
        <v>13</v>
      </c>
      <c r="E1023" s="14">
        <v>28.19</v>
      </c>
    </row>
    <row r="1024" spans="2:5">
      <c r="B1024" s="14">
        <v>1990</v>
      </c>
      <c r="C1024" s="14">
        <v>1</v>
      </c>
      <c r="D1024" s="14">
        <v>14</v>
      </c>
      <c r="E1024" s="14">
        <v>52.27</v>
      </c>
    </row>
    <row r="1025" spans="2:5">
      <c r="B1025" s="14">
        <v>1990</v>
      </c>
      <c r="C1025" s="14">
        <v>2</v>
      </c>
      <c r="D1025" s="14">
        <v>1</v>
      </c>
      <c r="E1025" s="14">
        <v>22.75</v>
      </c>
    </row>
    <row r="1026" spans="2:5">
      <c r="B1026" s="14">
        <v>1990</v>
      </c>
      <c r="C1026" s="14">
        <v>2</v>
      </c>
      <c r="D1026" s="14">
        <v>2</v>
      </c>
      <c r="E1026" s="14">
        <v>25.89</v>
      </c>
    </row>
    <row r="1027" spans="2:5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>
      <c r="B1028" s="14">
        <v>1990</v>
      </c>
      <c r="C1028" s="14">
        <v>2</v>
      </c>
      <c r="D1028" s="14">
        <v>4</v>
      </c>
      <c r="E1028" s="14">
        <v>47.43</v>
      </c>
    </row>
    <row r="1029" spans="2:5">
      <c r="B1029" s="14">
        <v>1990</v>
      </c>
      <c r="C1029" s="14">
        <v>2</v>
      </c>
      <c r="D1029" s="14">
        <v>5</v>
      </c>
      <c r="E1029" s="14">
        <v>51.42</v>
      </c>
    </row>
    <row r="1030" spans="2:5">
      <c r="B1030" s="14">
        <v>1990</v>
      </c>
      <c r="C1030" s="14">
        <v>2</v>
      </c>
      <c r="D1030" s="14">
        <v>6</v>
      </c>
      <c r="E1030" s="14">
        <v>49.97</v>
      </c>
    </row>
    <row r="1031" spans="2:5">
      <c r="B1031" s="14">
        <v>1990</v>
      </c>
      <c r="C1031" s="14">
        <v>2</v>
      </c>
      <c r="D1031" s="14">
        <v>7</v>
      </c>
      <c r="E1031" s="14">
        <v>43.32</v>
      </c>
    </row>
    <row r="1032" spans="2:5">
      <c r="B1032" s="14">
        <v>1990</v>
      </c>
      <c r="C1032" s="14">
        <v>2</v>
      </c>
      <c r="D1032" s="14">
        <v>8</v>
      </c>
      <c r="E1032" s="14">
        <v>48.28</v>
      </c>
    </row>
    <row r="1033" spans="2:5">
      <c r="B1033" s="14">
        <v>1990</v>
      </c>
      <c r="C1033" s="14">
        <v>2</v>
      </c>
      <c r="D1033" s="14">
        <v>9</v>
      </c>
      <c r="E1033" s="14">
        <v>49.73</v>
      </c>
    </row>
    <row r="1034" spans="2:5">
      <c r="B1034" s="14">
        <v>1990</v>
      </c>
      <c r="C1034" s="14">
        <v>2</v>
      </c>
      <c r="D1034" s="14">
        <v>10</v>
      </c>
      <c r="E1034" s="14">
        <v>54.33</v>
      </c>
    </row>
    <row r="1035" spans="2:5">
      <c r="B1035" s="14">
        <v>1990</v>
      </c>
      <c r="C1035" s="14">
        <v>2</v>
      </c>
      <c r="D1035" s="14">
        <v>11</v>
      </c>
      <c r="E1035" s="14">
        <v>45.5</v>
      </c>
    </row>
    <row r="1036" spans="2:5">
      <c r="B1036" s="14">
        <v>1990</v>
      </c>
      <c r="C1036" s="14">
        <v>2</v>
      </c>
      <c r="D1036" s="14">
        <v>12</v>
      </c>
      <c r="E1036" s="14">
        <v>44.89</v>
      </c>
    </row>
    <row r="1037" spans="2:5">
      <c r="B1037" s="14">
        <v>1990</v>
      </c>
      <c r="C1037" s="14">
        <v>2</v>
      </c>
      <c r="D1037" s="14">
        <v>13</v>
      </c>
      <c r="E1037" s="14">
        <v>34.97</v>
      </c>
    </row>
    <row r="1038" spans="2:5">
      <c r="B1038" s="14">
        <v>1990</v>
      </c>
      <c r="C1038" s="14">
        <v>2</v>
      </c>
      <c r="D1038" s="14">
        <v>14</v>
      </c>
      <c r="E1038" s="14">
        <v>51.18</v>
      </c>
    </row>
    <row r="1039" spans="2:5">
      <c r="B1039" s="14">
        <v>1990</v>
      </c>
      <c r="C1039" s="14">
        <v>3</v>
      </c>
      <c r="D1039" s="14">
        <v>1</v>
      </c>
      <c r="E1039" s="14">
        <v>31.1</v>
      </c>
    </row>
    <row r="1040" spans="2:5">
      <c r="B1040" s="14">
        <v>1990</v>
      </c>
      <c r="C1040" s="14">
        <v>3</v>
      </c>
      <c r="D1040" s="14">
        <v>2</v>
      </c>
      <c r="E1040" s="14">
        <v>26.38</v>
      </c>
    </row>
    <row r="1041" spans="2:5">
      <c r="B1041" s="14">
        <v>1990</v>
      </c>
      <c r="C1041" s="14">
        <v>3</v>
      </c>
      <c r="D1041" s="14">
        <v>3</v>
      </c>
      <c r="E1041" s="14">
        <v>47.79</v>
      </c>
    </row>
    <row r="1042" spans="2:5">
      <c r="B1042" s="14">
        <v>1990</v>
      </c>
      <c r="C1042" s="14">
        <v>3</v>
      </c>
      <c r="D1042" s="14">
        <v>4</v>
      </c>
      <c r="E1042" s="14">
        <v>53.97</v>
      </c>
    </row>
    <row r="1043" spans="2:5">
      <c r="B1043" s="14">
        <v>1990</v>
      </c>
      <c r="C1043" s="14">
        <v>3</v>
      </c>
      <c r="D1043" s="14">
        <v>5</v>
      </c>
      <c r="E1043" s="14">
        <v>52.88</v>
      </c>
    </row>
    <row r="1044" spans="2:5">
      <c r="B1044" s="14">
        <v>1990</v>
      </c>
      <c r="C1044" s="14">
        <v>3</v>
      </c>
      <c r="D1044" s="14">
        <v>6</v>
      </c>
      <c r="E1044" s="14">
        <v>49.13</v>
      </c>
    </row>
    <row r="1045" spans="2:5">
      <c r="B1045" s="14">
        <v>1990</v>
      </c>
      <c r="C1045" s="14">
        <v>3</v>
      </c>
      <c r="D1045" s="14">
        <v>7</v>
      </c>
      <c r="E1045" s="14">
        <v>47.19</v>
      </c>
    </row>
    <row r="1046" spans="2:5">
      <c r="B1046" s="14">
        <v>1990</v>
      </c>
      <c r="C1046" s="14">
        <v>3</v>
      </c>
      <c r="D1046" s="14">
        <v>8</v>
      </c>
      <c r="E1046" s="14">
        <v>55.9</v>
      </c>
    </row>
    <row r="1047" spans="2:5">
      <c r="B1047" s="14">
        <v>1990</v>
      </c>
      <c r="C1047" s="14">
        <v>3</v>
      </c>
      <c r="D1047" s="14">
        <v>9</v>
      </c>
      <c r="E1047" s="14">
        <v>55.66</v>
      </c>
    </row>
    <row r="1048" spans="2:5">
      <c r="B1048" s="14">
        <v>1990</v>
      </c>
      <c r="C1048" s="14">
        <v>3</v>
      </c>
      <c r="D1048" s="14">
        <v>10</v>
      </c>
      <c r="E1048" s="14">
        <v>54.45</v>
      </c>
    </row>
    <row r="1049" spans="2:5">
      <c r="B1049" s="14">
        <v>1990</v>
      </c>
      <c r="C1049" s="14">
        <v>3</v>
      </c>
      <c r="D1049" s="14">
        <v>11</v>
      </c>
      <c r="E1049" s="14">
        <v>54.33</v>
      </c>
    </row>
    <row r="1050" spans="2:5">
      <c r="B1050" s="14">
        <v>1990</v>
      </c>
      <c r="C1050" s="14">
        <v>3</v>
      </c>
      <c r="D1050" s="14">
        <v>12</v>
      </c>
      <c r="E1050" s="14">
        <v>57.84</v>
      </c>
    </row>
    <row r="1051" spans="2:5">
      <c r="B1051" s="14">
        <v>1990</v>
      </c>
      <c r="C1051" s="14">
        <v>3</v>
      </c>
      <c r="D1051" s="14">
        <v>13</v>
      </c>
      <c r="E1051" s="14">
        <v>35.94</v>
      </c>
    </row>
    <row r="1052" spans="2:5">
      <c r="B1052" s="14">
        <v>1990</v>
      </c>
      <c r="C1052" s="14">
        <v>3</v>
      </c>
      <c r="D1052" s="14">
        <v>14</v>
      </c>
      <c r="E1052" s="14">
        <v>56.02</v>
      </c>
    </row>
    <row r="1053" spans="2:5">
      <c r="B1053" s="14">
        <v>1990</v>
      </c>
      <c r="C1053" s="14">
        <v>4</v>
      </c>
      <c r="D1053" s="14">
        <v>1</v>
      </c>
      <c r="E1053" s="14">
        <v>30.61</v>
      </c>
    </row>
    <row r="1054" spans="2:5">
      <c r="B1054" s="14">
        <v>1990</v>
      </c>
      <c r="C1054" s="14">
        <v>4</v>
      </c>
      <c r="D1054" s="14">
        <v>2</v>
      </c>
      <c r="E1054" s="14">
        <v>30.37</v>
      </c>
    </row>
    <row r="1055" spans="2:5">
      <c r="B1055" s="14">
        <v>1990</v>
      </c>
      <c r="C1055" s="14">
        <v>4</v>
      </c>
      <c r="D1055" s="14">
        <v>3</v>
      </c>
      <c r="E1055" s="14">
        <v>47.79</v>
      </c>
    </row>
    <row r="1056" spans="2:5">
      <c r="B1056" s="14">
        <v>1990</v>
      </c>
      <c r="C1056" s="14">
        <v>4</v>
      </c>
      <c r="D1056" s="14">
        <v>4</v>
      </c>
      <c r="E1056" s="14">
        <v>53.48</v>
      </c>
    </row>
    <row r="1057" spans="2:5">
      <c r="B1057" s="14">
        <v>1990</v>
      </c>
      <c r="C1057" s="14">
        <v>4</v>
      </c>
      <c r="D1057" s="14">
        <v>5</v>
      </c>
      <c r="E1057" s="14">
        <v>47.67</v>
      </c>
    </row>
    <row r="1058" spans="2:5">
      <c r="B1058" s="14">
        <v>1990</v>
      </c>
      <c r="C1058" s="14">
        <v>4</v>
      </c>
      <c r="D1058" s="14">
        <v>6</v>
      </c>
      <c r="E1058" s="14">
        <v>47.19</v>
      </c>
    </row>
    <row r="1059" spans="2:5">
      <c r="B1059" s="14">
        <v>1990</v>
      </c>
      <c r="C1059" s="14">
        <v>4</v>
      </c>
      <c r="D1059" s="14">
        <v>7</v>
      </c>
      <c r="E1059" s="14">
        <v>45.98</v>
      </c>
    </row>
    <row r="1060" spans="2:5">
      <c r="B1060" s="14">
        <v>1990</v>
      </c>
      <c r="C1060" s="14">
        <v>4</v>
      </c>
      <c r="D1060" s="14">
        <v>8</v>
      </c>
      <c r="E1060" s="14">
        <v>50.7</v>
      </c>
    </row>
    <row r="1061" spans="2:5">
      <c r="B1061" s="14">
        <v>1990</v>
      </c>
      <c r="C1061" s="14">
        <v>4</v>
      </c>
      <c r="D1061" s="14">
        <v>9</v>
      </c>
      <c r="E1061" s="14">
        <v>45.5</v>
      </c>
    </row>
    <row r="1062" spans="2:5">
      <c r="B1062" s="14">
        <v>1990</v>
      </c>
      <c r="C1062" s="14">
        <v>4</v>
      </c>
      <c r="D1062" s="14">
        <v>10</v>
      </c>
      <c r="E1062" s="14">
        <v>55.9</v>
      </c>
    </row>
    <row r="1063" spans="2:5">
      <c r="B1063" s="14">
        <v>1990</v>
      </c>
      <c r="C1063" s="14">
        <v>4</v>
      </c>
      <c r="D1063" s="14">
        <v>11</v>
      </c>
      <c r="E1063" s="14">
        <v>49.85</v>
      </c>
    </row>
    <row r="1064" spans="2:5">
      <c r="B1064" s="14">
        <v>1990</v>
      </c>
      <c r="C1064" s="14">
        <v>4</v>
      </c>
      <c r="D1064" s="14">
        <v>12</v>
      </c>
      <c r="E1064" s="14">
        <v>54.81</v>
      </c>
    </row>
    <row r="1065" spans="2:5">
      <c r="B1065" s="14">
        <v>1990</v>
      </c>
      <c r="C1065" s="14">
        <v>4</v>
      </c>
      <c r="D1065" s="14">
        <v>13</v>
      </c>
      <c r="E1065" s="14">
        <v>34.85</v>
      </c>
    </row>
    <row r="1066" spans="2:5">
      <c r="B1066" s="14">
        <v>1990</v>
      </c>
      <c r="C1066" s="14">
        <v>4</v>
      </c>
      <c r="D1066" s="14">
        <v>14</v>
      </c>
      <c r="E1066" s="14">
        <v>53.84</v>
      </c>
    </row>
    <row r="1067" spans="2:5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>
      <c r="B1069" s="14">
        <v>1991</v>
      </c>
      <c r="C1069" s="14">
        <v>1</v>
      </c>
      <c r="D1069" s="14">
        <v>3</v>
      </c>
      <c r="E1069" s="14">
        <v>22.51</v>
      </c>
    </row>
    <row r="1070" spans="2:5">
      <c r="B1070" s="14">
        <v>1991</v>
      </c>
      <c r="C1070" s="14">
        <v>1</v>
      </c>
      <c r="D1070" s="14">
        <v>4</v>
      </c>
      <c r="E1070" s="14">
        <v>21.42</v>
      </c>
    </row>
    <row r="1071" spans="2:5">
      <c r="B1071" s="14">
        <v>1991</v>
      </c>
      <c r="C1071" s="14">
        <v>1</v>
      </c>
      <c r="D1071" s="14">
        <v>5</v>
      </c>
      <c r="E1071" s="14">
        <v>24.2</v>
      </c>
    </row>
    <row r="1072" spans="2:5">
      <c r="B1072" s="14">
        <v>1991</v>
      </c>
      <c r="C1072" s="14">
        <v>1</v>
      </c>
      <c r="D1072" s="14">
        <v>6</v>
      </c>
      <c r="E1072" s="14">
        <v>21.78</v>
      </c>
    </row>
    <row r="1073" spans="2:5">
      <c r="B1073" s="14">
        <v>1991</v>
      </c>
      <c r="C1073" s="14">
        <v>1</v>
      </c>
      <c r="D1073" s="14">
        <v>7</v>
      </c>
      <c r="E1073" s="14">
        <v>23.59</v>
      </c>
    </row>
    <row r="1074" spans="2:5">
      <c r="B1074" s="14">
        <v>1991</v>
      </c>
      <c r="C1074" s="14">
        <v>1</v>
      </c>
      <c r="D1074" s="14">
        <v>8</v>
      </c>
      <c r="E1074" s="14">
        <v>27.59</v>
      </c>
    </row>
    <row r="1075" spans="2:5">
      <c r="B1075" s="14">
        <v>1991</v>
      </c>
      <c r="C1075" s="14">
        <v>1</v>
      </c>
      <c r="D1075" s="14">
        <v>9</v>
      </c>
      <c r="E1075" s="14">
        <v>23.11</v>
      </c>
    </row>
    <row r="1076" spans="2:5">
      <c r="B1076" s="14">
        <v>1991</v>
      </c>
      <c r="C1076" s="14">
        <v>1</v>
      </c>
      <c r="D1076" s="14">
        <v>10</v>
      </c>
      <c r="E1076" s="14">
        <v>22.51</v>
      </c>
    </row>
    <row r="1077" spans="2:5">
      <c r="B1077" s="14">
        <v>1991</v>
      </c>
      <c r="C1077" s="14">
        <v>1</v>
      </c>
      <c r="D1077" s="14">
        <v>11</v>
      </c>
      <c r="E1077" s="14">
        <v>27.59</v>
      </c>
    </row>
    <row r="1078" spans="2:5">
      <c r="B1078" s="14">
        <v>1991</v>
      </c>
      <c r="C1078" s="14">
        <v>1</v>
      </c>
      <c r="D1078" s="14">
        <v>12</v>
      </c>
      <c r="E1078" s="14">
        <v>23.59</v>
      </c>
    </row>
    <row r="1079" spans="2:5">
      <c r="B1079" s="14">
        <v>1991</v>
      </c>
      <c r="C1079" s="14">
        <v>1</v>
      </c>
      <c r="D1079" s="14">
        <v>13</v>
      </c>
      <c r="E1079" s="14">
        <v>22.38</v>
      </c>
    </row>
    <row r="1080" spans="2:5">
      <c r="B1080" s="14">
        <v>1991</v>
      </c>
      <c r="C1080" s="14">
        <v>1</v>
      </c>
      <c r="D1080" s="14">
        <v>14</v>
      </c>
      <c r="E1080" s="14">
        <v>23.72</v>
      </c>
    </row>
    <row r="1081" spans="2:5">
      <c r="B1081" s="14">
        <v>1991</v>
      </c>
      <c r="C1081" s="14">
        <v>2</v>
      </c>
      <c r="D1081" s="14">
        <v>1</v>
      </c>
      <c r="E1081" s="14">
        <v>18.75</v>
      </c>
    </row>
    <row r="1082" spans="2:5">
      <c r="B1082" s="14">
        <v>1991</v>
      </c>
      <c r="C1082" s="14">
        <v>2</v>
      </c>
      <c r="D1082" s="14">
        <v>2</v>
      </c>
      <c r="E1082" s="14">
        <v>22.99</v>
      </c>
    </row>
    <row r="1083" spans="2:5">
      <c r="B1083" s="14">
        <v>1991</v>
      </c>
      <c r="C1083" s="14">
        <v>2</v>
      </c>
      <c r="D1083" s="14">
        <v>3</v>
      </c>
      <c r="E1083" s="14">
        <v>22.02</v>
      </c>
    </row>
    <row r="1084" spans="2:5">
      <c r="B1084" s="14">
        <v>1991</v>
      </c>
      <c r="C1084" s="14">
        <v>2</v>
      </c>
      <c r="D1084" s="14">
        <v>4</v>
      </c>
      <c r="E1084" s="14">
        <v>27.1</v>
      </c>
    </row>
    <row r="1085" spans="2:5">
      <c r="B1085" s="14">
        <v>1991</v>
      </c>
      <c r="C1085" s="14">
        <v>2</v>
      </c>
      <c r="D1085" s="14">
        <v>5</v>
      </c>
      <c r="E1085" s="14">
        <v>31.7</v>
      </c>
    </row>
    <row r="1086" spans="2:5">
      <c r="B1086" s="14">
        <v>1991</v>
      </c>
      <c r="C1086" s="14">
        <v>2</v>
      </c>
      <c r="D1086" s="14">
        <v>6</v>
      </c>
      <c r="E1086" s="14">
        <v>31.22</v>
      </c>
    </row>
    <row r="1087" spans="2:5">
      <c r="B1087" s="14">
        <v>1991</v>
      </c>
      <c r="C1087" s="14">
        <v>2</v>
      </c>
      <c r="D1087" s="14">
        <v>7</v>
      </c>
      <c r="E1087" s="14">
        <v>33.03</v>
      </c>
    </row>
    <row r="1088" spans="2:5">
      <c r="B1088" s="14">
        <v>1991</v>
      </c>
      <c r="C1088" s="14">
        <v>2</v>
      </c>
      <c r="D1088" s="14">
        <v>8</v>
      </c>
      <c r="E1088" s="14">
        <v>25.05</v>
      </c>
    </row>
    <row r="1089" spans="2:5">
      <c r="B1089" s="14">
        <v>1991</v>
      </c>
      <c r="C1089" s="14">
        <v>2</v>
      </c>
      <c r="D1089" s="14">
        <v>9</v>
      </c>
      <c r="E1089" s="14">
        <v>30.49</v>
      </c>
    </row>
    <row r="1090" spans="2:5">
      <c r="B1090" s="14">
        <v>1991</v>
      </c>
      <c r="C1090" s="14">
        <v>2</v>
      </c>
      <c r="D1090" s="14">
        <v>10</v>
      </c>
      <c r="E1090" s="14">
        <v>31.82</v>
      </c>
    </row>
    <row r="1091" spans="2:5">
      <c r="B1091" s="14">
        <v>1991</v>
      </c>
      <c r="C1091" s="14">
        <v>2</v>
      </c>
      <c r="D1091" s="14">
        <v>11</v>
      </c>
      <c r="E1091" s="14">
        <v>28.19</v>
      </c>
    </row>
    <row r="1092" spans="2:5">
      <c r="B1092" s="14">
        <v>1991</v>
      </c>
      <c r="C1092" s="14">
        <v>2</v>
      </c>
      <c r="D1092" s="14">
        <v>12</v>
      </c>
      <c r="E1092" s="14">
        <v>31.1</v>
      </c>
    </row>
    <row r="1093" spans="2:5">
      <c r="B1093" s="14">
        <v>1991</v>
      </c>
      <c r="C1093" s="14">
        <v>2</v>
      </c>
      <c r="D1093" s="14">
        <v>13</v>
      </c>
      <c r="E1093" s="14">
        <v>30.25</v>
      </c>
    </row>
    <row r="1094" spans="2:5">
      <c r="B1094" s="14">
        <v>1991</v>
      </c>
      <c r="C1094" s="14">
        <v>2</v>
      </c>
      <c r="D1094" s="14">
        <v>14</v>
      </c>
      <c r="E1094" s="14">
        <v>31.58</v>
      </c>
    </row>
    <row r="1095" spans="2:5">
      <c r="B1095" s="14">
        <v>1991</v>
      </c>
      <c r="C1095" s="14">
        <v>3</v>
      </c>
      <c r="D1095" s="14">
        <v>1</v>
      </c>
      <c r="E1095" s="14">
        <v>28.8</v>
      </c>
    </row>
    <row r="1096" spans="2:5">
      <c r="B1096" s="14">
        <v>1991</v>
      </c>
      <c r="C1096" s="14">
        <v>3</v>
      </c>
      <c r="D1096" s="14">
        <v>2</v>
      </c>
      <c r="E1096" s="14">
        <v>24.8</v>
      </c>
    </row>
    <row r="1097" spans="2:5">
      <c r="B1097" s="14">
        <v>1991</v>
      </c>
      <c r="C1097" s="14">
        <v>3</v>
      </c>
      <c r="D1097" s="14">
        <v>3</v>
      </c>
      <c r="E1097" s="14">
        <v>31.1</v>
      </c>
    </row>
    <row r="1098" spans="2:5">
      <c r="B1098" s="14">
        <v>1991</v>
      </c>
      <c r="C1098" s="14">
        <v>3</v>
      </c>
      <c r="D1098" s="14">
        <v>4</v>
      </c>
      <c r="E1098" s="14">
        <v>31.58</v>
      </c>
    </row>
    <row r="1099" spans="2:5">
      <c r="B1099" s="14">
        <v>1991</v>
      </c>
      <c r="C1099" s="14">
        <v>3</v>
      </c>
      <c r="D1099" s="14">
        <v>5</v>
      </c>
      <c r="E1099" s="14">
        <v>30.01</v>
      </c>
    </row>
    <row r="1100" spans="2:5">
      <c r="B1100" s="14">
        <v>1991</v>
      </c>
      <c r="C1100" s="14">
        <v>3</v>
      </c>
      <c r="D1100" s="14">
        <v>6</v>
      </c>
      <c r="E1100" s="14">
        <v>32.67</v>
      </c>
    </row>
    <row r="1101" spans="2:5">
      <c r="B1101" s="14">
        <v>1991</v>
      </c>
      <c r="C1101" s="14">
        <v>3</v>
      </c>
      <c r="D1101" s="14">
        <v>7</v>
      </c>
      <c r="E1101" s="14">
        <v>29.52</v>
      </c>
    </row>
    <row r="1102" spans="2:5">
      <c r="B1102" s="14">
        <v>1991</v>
      </c>
      <c r="C1102" s="14">
        <v>3</v>
      </c>
      <c r="D1102" s="14">
        <v>8</v>
      </c>
      <c r="E1102" s="14">
        <v>32.67</v>
      </c>
    </row>
    <row r="1103" spans="2:5">
      <c r="B1103" s="14">
        <v>1991</v>
      </c>
      <c r="C1103" s="14">
        <v>3</v>
      </c>
      <c r="D1103" s="14">
        <v>9</v>
      </c>
      <c r="E1103" s="14">
        <v>28.92</v>
      </c>
    </row>
    <row r="1104" spans="2:5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>
      <c r="B1105" s="14">
        <v>1991</v>
      </c>
      <c r="C1105" s="14">
        <v>3</v>
      </c>
      <c r="D1105" s="14">
        <v>11</v>
      </c>
      <c r="E1105" s="14">
        <v>32.31</v>
      </c>
    </row>
    <row r="1106" spans="2:5">
      <c r="B1106" s="14">
        <v>1991</v>
      </c>
      <c r="C1106" s="14">
        <v>3</v>
      </c>
      <c r="D1106" s="14">
        <v>12</v>
      </c>
      <c r="E1106" s="14">
        <v>30.61</v>
      </c>
    </row>
    <row r="1107" spans="2:5">
      <c r="B1107" s="14">
        <v>1991</v>
      </c>
      <c r="C1107" s="14">
        <v>3</v>
      </c>
      <c r="D1107" s="14">
        <v>13</v>
      </c>
      <c r="E1107" s="14">
        <v>26.26</v>
      </c>
    </row>
    <row r="1108" spans="2:5">
      <c r="B1108" s="14">
        <v>1991</v>
      </c>
      <c r="C1108" s="14">
        <v>3</v>
      </c>
      <c r="D1108" s="14">
        <v>14</v>
      </c>
      <c r="E1108" s="14">
        <v>33.4</v>
      </c>
    </row>
    <row r="1109" spans="2:5">
      <c r="B1109" s="14">
        <v>1991</v>
      </c>
      <c r="C1109" s="14">
        <v>4</v>
      </c>
      <c r="D1109" s="14">
        <v>1</v>
      </c>
      <c r="E1109" s="14">
        <v>28.43</v>
      </c>
    </row>
    <row r="1110" spans="2:5">
      <c r="B1110" s="14">
        <v>1991</v>
      </c>
      <c r="C1110" s="14">
        <v>4</v>
      </c>
      <c r="D1110" s="14">
        <v>2</v>
      </c>
      <c r="E1110" s="14">
        <v>24.68</v>
      </c>
    </row>
    <row r="1111" spans="2:5">
      <c r="B1111" s="14">
        <v>1991</v>
      </c>
      <c r="C1111" s="14">
        <v>4</v>
      </c>
      <c r="D1111" s="14">
        <v>3</v>
      </c>
      <c r="E1111" s="14">
        <v>33.15</v>
      </c>
    </row>
    <row r="1112" spans="2:5">
      <c r="B1112" s="14">
        <v>1991</v>
      </c>
      <c r="C1112" s="14">
        <v>4</v>
      </c>
      <c r="D1112" s="14">
        <v>4</v>
      </c>
      <c r="E1112" s="14">
        <v>32.43</v>
      </c>
    </row>
    <row r="1113" spans="2:5">
      <c r="B1113" s="14">
        <v>1991</v>
      </c>
      <c r="C1113" s="14">
        <v>4</v>
      </c>
      <c r="D1113" s="14">
        <v>5</v>
      </c>
      <c r="E1113" s="14">
        <v>30.01</v>
      </c>
    </row>
    <row r="1114" spans="2:5">
      <c r="B1114" s="14">
        <v>1991</v>
      </c>
      <c r="C1114" s="14">
        <v>4</v>
      </c>
      <c r="D1114" s="14">
        <v>6</v>
      </c>
      <c r="E1114" s="14">
        <v>25.65</v>
      </c>
    </row>
    <row r="1115" spans="2:5">
      <c r="B1115" s="14">
        <v>1991</v>
      </c>
      <c r="C1115" s="14">
        <v>4</v>
      </c>
      <c r="D1115" s="14">
        <v>7</v>
      </c>
      <c r="E1115" s="14">
        <v>31.82</v>
      </c>
    </row>
    <row r="1116" spans="2:5">
      <c r="B1116" s="14">
        <v>1991</v>
      </c>
      <c r="C1116" s="14">
        <v>4</v>
      </c>
      <c r="D1116" s="14">
        <v>8</v>
      </c>
      <c r="E1116" s="14">
        <v>33.76</v>
      </c>
    </row>
    <row r="1117" spans="2:5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>
      <c r="B1118" s="14">
        <v>1991</v>
      </c>
      <c r="C1118" s="14">
        <v>4</v>
      </c>
      <c r="D1118" s="14">
        <v>10</v>
      </c>
      <c r="E1118" s="14">
        <v>29.52</v>
      </c>
    </row>
    <row r="1119" spans="2:5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>
      <c r="B1120" s="14">
        <v>1991</v>
      </c>
      <c r="C1120" s="14">
        <v>4</v>
      </c>
      <c r="D1120" s="14">
        <v>12</v>
      </c>
      <c r="E1120" s="14">
        <v>33.76</v>
      </c>
    </row>
    <row r="1121" spans="2:5">
      <c r="B1121" s="14">
        <v>1991</v>
      </c>
      <c r="C1121" s="14">
        <v>4</v>
      </c>
      <c r="D1121" s="14">
        <v>13</v>
      </c>
      <c r="E1121" s="14">
        <v>26.86</v>
      </c>
    </row>
    <row r="1122" spans="2:5">
      <c r="B1122" s="14">
        <v>1991</v>
      </c>
      <c r="C1122" s="14">
        <v>4</v>
      </c>
      <c r="D1122" s="14">
        <v>14</v>
      </c>
      <c r="E1122" s="14">
        <v>36.18</v>
      </c>
    </row>
    <row r="1123" spans="2:5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>
      <c r="B1124" s="14">
        <v>1992</v>
      </c>
      <c r="C1124" s="14">
        <v>1</v>
      </c>
      <c r="D1124" s="14">
        <v>2</v>
      </c>
      <c r="E1124" s="14">
        <v>22.8811</v>
      </c>
    </row>
    <row r="1125" spans="2:5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>
      <c r="B1133" s="14">
        <v>1992</v>
      </c>
      <c r="C1133" s="14">
        <v>1</v>
      </c>
      <c r="D1133" s="14">
        <v>11</v>
      </c>
      <c r="E1133" s="14">
        <v>41.8902</v>
      </c>
    </row>
    <row r="1134" spans="2:5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>
      <c r="B1137" s="14">
        <v>1992</v>
      </c>
      <c r="C1137" s="14">
        <v>2</v>
      </c>
      <c r="D1137" s="14">
        <v>1</v>
      </c>
      <c r="E1137" s="14">
        <v>16.8795</v>
      </c>
    </row>
    <row r="1138" spans="2:5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>
      <c r="B1141" s="14">
        <v>1992</v>
      </c>
      <c r="C1141" s="14">
        <v>2</v>
      </c>
      <c r="D1141" s="14">
        <v>5</v>
      </c>
      <c r="E1141" s="14">
        <v>33.7348</v>
      </c>
    </row>
    <row r="1142" spans="2:5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>
      <c r="B1147" s="14">
        <v>1992</v>
      </c>
      <c r="C1147" s="14">
        <v>2</v>
      </c>
      <c r="D1147" s="14">
        <v>11</v>
      </c>
      <c r="E1147" s="14">
        <v>37.6068</v>
      </c>
    </row>
    <row r="1148" spans="2:5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>
      <c r="B1152" s="14">
        <v>1992</v>
      </c>
      <c r="C1152" s="14">
        <v>3</v>
      </c>
      <c r="D1152" s="14">
        <v>2</v>
      </c>
      <c r="E1152" s="14">
        <v>14.6652</v>
      </c>
    </row>
    <row r="1153" spans="2:5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>
      <c r="B1157" s="14">
        <v>1992</v>
      </c>
      <c r="C1157" s="14">
        <v>3</v>
      </c>
      <c r="D1157" s="14">
        <v>7</v>
      </c>
      <c r="E1157" s="14">
        <v>41.14</v>
      </c>
    </row>
    <row r="1158" spans="2:5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>
      <c r="B1163" s="14">
        <v>1992</v>
      </c>
      <c r="C1163" s="14">
        <v>3</v>
      </c>
      <c r="D1163" s="14">
        <v>13</v>
      </c>
      <c r="E1163" s="14">
        <v>34.9206</v>
      </c>
    </row>
    <row r="1164" spans="2:5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>
      <c r="B1168" s="14">
        <v>1992</v>
      </c>
      <c r="C1168" s="14">
        <v>4</v>
      </c>
      <c r="D1168" s="14">
        <v>4</v>
      </c>
      <c r="E1168" s="14">
        <v>36.4452</v>
      </c>
    </row>
    <row r="1169" spans="2:5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>
      <c r="B1178" s="14">
        <v>1992</v>
      </c>
      <c r="C1178" s="14">
        <v>4</v>
      </c>
      <c r="D1178" s="14">
        <v>14</v>
      </c>
      <c r="E1178" s="14">
        <v>46.1736</v>
      </c>
    </row>
    <row r="1179" spans="2:5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>
      <c r="B1180" s="14">
        <v>1993</v>
      </c>
      <c r="C1180" s="14">
        <v>1</v>
      </c>
      <c r="D1180" s="14">
        <v>2</v>
      </c>
      <c r="E1180" s="14">
        <v>14.4474</v>
      </c>
    </row>
    <row r="1181" spans="2:5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>
      <c r="B1182" s="14">
        <v>1993</v>
      </c>
      <c r="C1182" s="14">
        <v>1</v>
      </c>
      <c r="D1182" s="14">
        <v>4</v>
      </c>
      <c r="E1182" s="14">
        <v>23.8612</v>
      </c>
    </row>
    <row r="1183" spans="2:5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>
      <c r="B1185" s="14">
        <v>1993</v>
      </c>
      <c r="C1185" s="14">
        <v>1</v>
      </c>
      <c r="D1185" s="14">
        <v>7</v>
      </c>
      <c r="E1185" s="14">
        <v>36.8566</v>
      </c>
    </row>
    <row r="1186" spans="2:5">
      <c r="B1186" s="14">
        <v>1993</v>
      </c>
      <c r="C1186" s="14">
        <v>1</v>
      </c>
      <c r="D1186" s="14">
        <v>8</v>
      </c>
      <c r="E1186" s="14">
        <v>34.8964</v>
      </c>
    </row>
    <row r="1187" spans="2:5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>
      <c r="B1191" s="14">
        <v>1993</v>
      </c>
      <c r="C1191" s="14">
        <v>1</v>
      </c>
      <c r="D1191" s="14">
        <v>13</v>
      </c>
      <c r="E1191" s="14">
        <v>36.4452</v>
      </c>
    </row>
    <row r="1192" spans="2:5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>
      <c r="B1193" s="14">
        <v>1993</v>
      </c>
      <c r="C1193" s="14">
        <v>2</v>
      </c>
      <c r="D1193" s="14">
        <v>1</v>
      </c>
      <c r="E1193" s="14">
        <v>14.036</v>
      </c>
    </row>
    <row r="1194" spans="2:5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>
      <c r="B1197" s="14">
        <v>1993</v>
      </c>
      <c r="C1197" s="14">
        <v>2</v>
      </c>
      <c r="D1197" s="14">
        <v>5</v>
      </c>
      <c r="E1197" s="14">
        <v>29.4877</v>
      </c>
    </row>
    <row r="1198" spans="2:5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>
      <c r="B1210" s="14">
        <v>1993</v>
      </c>
      <c r="C1210" s="14">
        <v>3</v>
      </c>
      <c r="D1210" s="14">
        <v>4</v>
      </c>
      <c r="E1210" s="14">
        <v>34.7149</v>
      </c>
    </row>
    <row r="1211" spans="2:5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>
      <c r="B1222" s="14">
        <v>1993</v>
      </c>
      <c r="C1222" s="14">
        <v>4</v>
      </c>
      <c r="D1222" s="14">
        <v>2</v>
      </c>
      <c r="E1222" s="14">
        <v>21.5501</v>
      </c>
    </row>
    <row r="1223" spans="2:5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>
      <c r="B1229" s="14">
        <v>1993</v>
      </c>
      <c r="C1229" s="14">
        <v>4</v>
      </c>
      <c r="D1229" s="14">
        <v>9</v>
      </c>
      <c r="E1229" s="14">
        <v>36.8324</v>
      </c>
    </row>
    <row r="1230" spans="2:5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>
      <c r="B1232" s="14">
        <v>1993</v>
      </c>
      <c r="C1232" s="14">
        <v>4</v>
      </c>
      <c r="D1232" s="14">
        <v>12</v>
      </c>
      <c r="E1232" s="14">
        <v>35.8765</v>
      </c>
    </row>
    <row r="1233" spans="2:5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>
      <c r="B1238" s="14">
        <v>1994</v>
      </c>
      <c r="C1238" s="14">
        <v>1</v>
      </c>
      <c r="D1238" s="14">
        <v>4</v>
      </c>
      <c r="E1238" s="14">
        <v>15.2944</v>
      </c>
    </row>
    <row r="1239" spans="2:5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>
      <c r="B1242" s="14">
        <v>1994</v>
      </c>
      <c r="C1242" s="14">
        <v>1</v>
      </c>
      <c r="D1242" s="14">
        <v>8</v>
      </c>
      <c r="E1242" s="14">
        <v>34.3035</v>
      </c>
    </row>
    <row r="1243" spans="2:5">
      <c r="B1243" s="14">
        <v>1994</v>
      </c>
      <c r="C1243" s="14">
        <v>1</v>
      </c>
      <c r="D1243" s="14">
        <v>9</v>
      </c>
      <c r="E1243" s="14">
        <v>29.0642</v>
      </c>
    </row>
    <row r="1244" spans="2:5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>
      <c r="B1245" s="14">
        <v>1994</v>
      </c>
      <c r="C1245" s="14">
        <v>1</v>
      </c>
      <c r="D1245" s="14">
        <v>11</v>
      </c>
      <c r="E1245" s="14">
        <v>30.2742</v>
      </c>
    </row>
    <row r="1246" spans="2:5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>
      <c r="B1250" s="14">
        <v>1994</v>
      </c>
      <c r="C1250" s="14">
        <v>2</v>
      </c>
      <c r="D1250" s="14">
        <v>2</v>
      </c>
      <c r="E1250" s="14">
        <v>10.1882</v>
      </c>
    </row>
    <row r="1251" spans="2:5">
      <c r="B1251" s="14">
        <v>1994</v>
      </c>
      <c r="C1251" s="14">
        <v>2</v>
      </c>
      <c r="D1251" s="14">
        <v>3</v>
      </c>
      <c r="E1251" s="14">
        <v>13.7577</v>
      </c>
    </row>
    <row r="1252" spans="2:5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>
      <c r="B1254" s="14">
        <v>1994</v>
      </c>
      <c r="C1254" s="14">
        <v>2</v>
      </c>
      <c r="D1254" s="14">
        <v>6</v>
      </c>
      <c r="E1254" s="14">
        <v>38.9983</v>
      </c>
    </row>
    <row r="1255" spans="2:5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>
      <c r="B1263" s="14">
        <v>1994</v>
      </c>
      <c r="C1263" s="14">
        <v>3</v>
      </c>
      <c r="D1263" s="14">
        <v>1</v>
      </c>
      <c r="E1263" s="14">
        <v>12.2331</v>
      </c>
    </row>
    <row r="1264" spans="2:5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>
      <c r="B1266" s="14">
        <v>1994</v>
      </c>
      <c r="C1266" s="14">
        <v>3</v>
      </c>
      <c r="D1266" s="14">
        <v>4</v>
      </c>
      <c r="E1266" s="14">
        <v>31.0365</v>
      </c>
    </row>
    <row r="1267" spans="2:5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>
      <c r="B1270" s="14">
        <v>1994</v>
      </c>
      <c r="C1270" s="14">
        <v>3</v>
      </c>
      <c r="D1270" s="14">
        <v>8</v>
      </c>
      <c r="E1270" s="14">
        <v>37.6068</v>
      </c>
    </row>
    <row r="1271" spans="2:5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>
      <c r="B1272" s="14">
        <v>1994</v>
      </c>
      <c r="C1272" s="14">
        <v>3</v>
      </c>
      <c r="D1272" s="14">
        <v>10</v>
      </c>
      <c r="E1272" s="14">
        <v>33.759</v>
      </c>
    </row>
    <row r="1273" spans="2:5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>
      <c r="B1276" s="14">
        <v>1994</v>
      </c>
      <c r="C1276" s="14">
        <v>3</v>
      </c>
      <c r="D1276" s="14">
        <v>14</v>
      </c>
      <c r="E1276" s="14">
        <v>29.2699</v>
      </c>
    </row>
    <row r="1277" spans="2:5">
      <c r="B1277" s="14">
        <v>1994</v>
      </c>
      <c r="C1277" s="14">
        <v>4</v>
      </c>
      <c r="D1277" s="14">
        <v>1</v>
      </c>
      <c r="E1277" s="14">
        <v>12.8744</v>
      </c>
    </row>
    <row r="1278" spans="2:5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>
      <c r="B1286" s="14">
        <v>1994</v>
      </c>
      <c r="C1286" s="14">
        <v>4</v>
      </c>
      <c r="D1286" s="14">
        <v>10</v>
      </c>
      <c r="E1286" s="14">
        <v>31.3995</v>
      </c>
    </row>
    <row r="1287" spans="2:5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>
      <c r="B1289" s="14">
        <v>1994</v>
      </c>
      <c r="C1289" s="14">
        <v>4</v>
      </c>
      <c r="D1289" s="14">
        <v>13</v>
      </c>
      <c r="E1289" s="14">
        <v>39.567</v>
      </c>
    </row>
    <row r="1290" spans="2:5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>
      <c r="B1292" s="14">
        <v>1995</v>
      </c>
      <c r="C1292" s="14">
        <v>1</v>
      </c>
      <c r="D1292" s="14">
        <v>2</v>
      </c>
      <c r="E1292" s="14">
        <v>29.36143375</v>
      </c>
    </row>
    <row r="1293" spans="2:5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>
      <c r="B1294" s="14">
        <v>1995</v>
      </c>
      <c r="C1294" s="14">
        <v>1</v>
      </c>
      <c r="D1294" s="14">
        <v>4</v>
      </c>
      <c r="E1294" s="14">
        <v>27.9186765</v>
      </c>
    </row>
    <row r="1295" spans="2:5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>
      <c r="B1309" s="14">
        <v>1995</v>
      </c>
      <c r="C1309" s="14">
        <v>2</v>
      </c>
      <c r="D1309" s="14">
        <v>5</v>
      </c>
      <c r="E1309" s="14">
        <v>35.703415</v>
      </c>
    </row>
    <row r="1310" spans="2:5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>
      <c r="B1320" s="14">
        <v>1995</v>
      </c>
      <c r="C1320" s="14">
        <v>3</v>
      </c>
      <c r="D1320" s="14">
        <v>2</v>
      </c>
      <c r="E1320" s="14">
        <v>28.9864575</v>
      </c>
    </row>
    <row r="1321" spans="2:5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>
      <c r="B1325" s="14">
        <v>1995</v>
      </c>
      <c r="C1325" s="14">
        <v>3</v>
      </c>
      <c r="D1325" s="14">
        <v>7</v>
      </c>
      <c r="E1325" s="14">
        <v>43.4700475</v>
      </c>
    </row>
    <row r="1326" spans="2:5">
      <c r="B1326" s="14">
        <v>1995</v>
      </c>
      <c r="C1326" s="14">
        <v>3</v>
      </c>
      <c r="D1326" s="14">
        <v>8</v>
      </c>
      <c r="E1326" s="14">
        <v>42.88509775</v>
      </c>
    </row>
    <row r="1327" spans="2:5">
      <c r="B1327" s="14">
        <v>1995</v>
      </c>
      <c r="C1327" s="14">
        <v>3</v>
      </c>
      <c r="D1327" s="14">
        <v>9</v>
      </c>
      <c r="E1327" s="14">
        <v>44.2687685</v>
      </c>
    </row>
    <row r="1328" spans="2:5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>
      <c r="B1344" s="14">
        <v>1995</v>
      </c>
      <c r="C1344" s="14">
        <v>4</v>
      </c>
      <c r="D1344" s="14">
        <v>12</v>
      </c>
      <c r="E1344" s="14">
        <v>45.26943575</v>
      </c>
    </row>
    <row r="1345" spans="2:5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>
      <c r="B1386" s="14">
        <v>1996</v>
      </c>
      <c r="C1386" s="14">
        <v>3</v>
      </c>
      <c r="D1386" s="14">
        <v>12</v>
      </c>
      <c r="E1386" s="14">
        <v>25.88265625</v>
      </c>
    </row>
    <row r="1387" spans="2:5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>
      <c r="B1671" s="14">
        <v>2001</v>
      </c>
      <c r="C1671" s="14">
        <v>4</v>
      </c>
      <c r="D1671" s="14">
        <v>3</v>
      </c>
      <c r="E1671" s="14" t="s">
        <v>17</v>
      </c>
    </row>
    <row r="1672" spans="2:5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>
      <c r="B1709" s="14">
        <v>2002</v>
      </c>
      <c r="C1709" s="14">
        <v>2</v>
      </c>
      <c r="D1709" s="14">
        <v>13</v>
      </c>
      <c r="E1709" s="14">
        <v>36.6751</v>
      </c>
    </row>
    <row r="1710" spans="2:5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>
      <c r="B1753" s="14">
        <v>2003</v>
      </c>
      <c r="C1753" s="14">
        <v>2</v>
      </c>
      <c r="D1753" s="14">
        <v>1</v>
      </c>
      <c r="E1753" s="14">
        <v>22.6875</v>
      </c>
    </row>
    <row r="1754" spans="2:5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>
      <c r="B1910" s="14">
        <v>2006</v>
      </c>
      <c r="C1910" s="14">
        <v>1</v>
      </c>
      <c r="D1910" s="14">
        <v>4</v>
      </c>
      <c r="E1910" s="14" t="s">
        <v>17</v>
      </c>
    </row>
    <row r="1911" spans="2:5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>
      <c r="B1929" s="14">
        <v>2006</v>
      </c>
      <c r="C1929" s="14">
        <v>2</v>
      </c>
      <c r="D1929" s="14">
        <v>9</v>
      </c>
      <c r="E1929" s="14">
        <v>42.7233470125</v>
      </c>
    </row>
    <row r="1930" spans="2:5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>
      <c r="B1970" s="14">
        <v>2007</v>
      </c>
      <c r="C1970" s="14">
        <v>1</v>
      </c>
      <c r="D1970" s="14">
        <v>8</v>
      </c>
      <c r="E1970" s="14" t="s">
        <v>17</v>
      </c>
    </row>
    <row r="1971" spans="2:5">
      <c r="B1971" s="14">
        <v>2007</v>
      </c>
      <c r="C1971" s="14">
        <v>1</v>
      </c>
      <c r="D1971" s="14">
        <v>9</v>
      </c>
      <c r="E1971" s="14" t="s">
        <v>17</v>
      </c>
    </row>
    <row r="1972" spans="2:5">
      <c r="B1972" s="14">
        <v>2007</v>
      </c>
      <c r="C1972" s="14">
        <v>1</v>
      </c>
      <c r="D1972" s="14">
        <v>10</v>
      </c>
      <c r="E1972" s="14" t="s">
        <v>17</v>
      </c>
    </row>
    <row r="1973" spans="2:5">
      <c r="B1973" s="14">
        <v>2007</v>
      </c>
      <c r="C1973" s="14">
        <v>1</v>
      </c>
      <c r="D1973" s="14">
        <v>11</v>
      </c>
      <c r="E1973" s="14" t="s">
        <v>17</v>
      </c>
    </row>
    <row r="1974" spans="2:5">
      <c r="B1974" s="14">
        <v>2007</v>
      </c>
      <c r="C1974" s="14">
        <v>1</v>
      </c>
      <c r="D1974" s="14">
        <v>12</v>
      </c>
      <c r="E1974" s="14" t="s">
        <v>17</v>
      </c>
    </row>
    <row r="1975" spans="2:5">
      <c r="B1975" s="14">
        <v>2007</v>
      </c>
      <c r="C1975" s="14">
        <v>1</v>
      </c>
      <c r="D1975" s="14">
        <v>13</v>
      </c>
      <c r="E1975" s="14" t="s">
        <v>17</v>
      </c>
    </row>
    <row r="1976" spans="2:5">
      <c r="B1976" s="14">
        <v>2007</v>
      </c>
      <c r="C1976" s="14">
        <v>1</v>
      </c>
      <c r="D1976" s="14">
        <v>14</v>
      </c>
      <c r="E1976" s="14" t="s">
        <v>17</v>
      </c>
    </row>
    <row r="1977" spans="2:5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>
      <c r="B1979" s="14">
        <v>2007</v>
      </c>
      <c r="C1979" s="14">
        <v>2</v>
      </c>
      <c r="D1979" s="14">
        <v>3</v>
      </c>
      <c r="E1979" s="14">
        <v>43.34834</v>
      </c>
    </row>
    <row r="1980" spans="2:5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>
      <c r="B1982" s="14">
        <v>2007</v>
      </c>
      <c r="C1982" s="14">
        <v>2</v>
      </c>
      <c r="D1982" s="14">
        <v>6</v>
      </c>
      <c r="E1982" s="14" t="s">
        <v>17</v>
      </c>
    </row>
    <row r="1983" spans="2:5">
      <c r="B1983" s="14">
        <v>2007</v>
      </c>
      <c r="C1983" s="14">
        <v>2</v>
      </c>
      <c r="D1983" s="14">
        <v>7</v>
      </c>
      <c r="E1983" s="14" t="s">
        <v>17</v>
      </c>
    </row>
    <row r="1984" spans="2:5">
      <c r="B1984" s="14">
        <v>2007</v>
      </c>
      <c r="C1984" s="14">
        <v>2</v>
      </c>
      <c r="D1984" s="14">
        <v>8</v>
      </c>
      <c r="E1984" s="14" t="s">
        <v>17</v>
      </c>
    </row>
    <row r="1985" spans="2:5">
      <c r="B1985" s="14">
        <v>2007</v>
      </c>
      <c r="C1985" s="14">
        <v>2</v>
      </c>
      <c r="D1985" s="14">
        <v>9</v>
      </c>
      <c r="E1985" s="14" t="s">
        <v>17</v>
      </c>
    </row>
    <row r="1986" spans="2:5">
      <c r="B1986" s="14">
        <v>2007</v>
      </c>
      <c r="C1986" s="14">
        <v>2</v>
      </c>
      <c r="D1986" s="14">
        <v>10</v>
      </c>
      <c r="E1986" s="14" t="s">
        <v>17</v>
      </c>
    </row>
    <row r="1987" spans="2:5">
      <c r="B1987" s="14">
        <v>2007</v>
      </c>
      <c r="C1987" s="14">
        <v>2</v>
      </c>
      <c r="D1987" s="14">
        <v>11</v>
      </c>
      <c r="E1987" s="14" t="s">
        <v>17</v>
      </c>
    </row>
    <row r="1988" spans="2:5">
      <c r="B1988" s="14">
        <v>2007</v>
      </c>
      <c r="C1988" s="14">
        <v>2</v>
      </c>
      <c r="D1988" s="14">
        <v>12</v>
      </c>
      <c r="E1988" s="14" t="s">
        <v>17</v>
      </c>
    </row>
    <row r="1989" spans="2:5">
      <c r="B1989" s="14">
        <v>2007</v>
      </c>
      <c r="C1989" s="14">
        <v>2</v>
      </c>
      <c r="D1989" s="14">
        <v>13</v>
      </c>
      <c r="E1989" s="14" t="s">
        <v>17</v>
      </c>
    </row>
    <row r="1990" spans="2:5">
      <c r="B1990" s="14">
        <v>2007</v>
      </c>
      <c r="C1990" s="14">
        <v>2</v>
      </c>
      <c r="D1990" s="14">
        <v>14</v>
      </c>
      <c r="E1990" s="14" t="s">
        <v>17</v>
      </c>
    </row>
    <row r="1991" spans="2:5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>
      <c r="B1996" s="14">
        <v>2007</v>
      </c>
      <c r="C1996" s="14">
        <v>3</v>
      </c>
      <c r="D1996" s="14">
        <v>6</v>
      </c>
      <c r="E1996" s="14" t="s">
        <v>17</v>
      </c>
    </row>
    <row r="1997" spans="2:5">
      <c r="B1997" s="14">
        <v>2007</v>
      </c>
      <c r="C1997" s="14">
        <v>3</v>
      </c>
      <c r="D1997" s="14">
        <v>7</v>
      </c>
      <c r="E1997" s="14" t="s">
        <v>17</v>
      </c>
    </row>
    <row r="1998" spans="2:5">
      <c r="B1998" s="14">
        <v>2007</v>
      </c>
      <c r="C1998" s="14">
        <v>3</v>
      </c>
      <c r="D1998" s="14">
        <v>8</v>
      </c>
      <c r="E1998" s="14" t="s">
        <v>17</v>
      </c>
    </row>
    <row r="1999" spans="2:5">
      <c r="B1999" s="14">
        <v>2007</v>
      </c>
      <c r="C1999" s="14">
        <v>3</v>
      </c>
      <c r="D1999" s="14">
        <v>9</v>
      </c>
      <c r="E1999" s="14" t="s">
        <v>17</v>
      </c>
    </row>
    <row r="2000" spans="2:5">
      <c r="B2000" s="14">
        <v>2007</v>
      </c>
      <c r="C2000" s="14">
        <v>3</v>
      </c>
      <c r="D2000" s="14">
        <v>10</v>
      </c>
      <c r="E2000" s="14" t="s">
        <v>17</v>
      </c>
    </row>
    <row r="2001" spans="2:5">
      <c r="B2001" s="14">
        <v>2007</v>
      </c>
      <c r="C2001" s="14">
        <v>3</v>
      </c>
      <c r="D2001" s="14">
        <v>11</v>
      </c>
      <c r="E2001" s="14" t="s">
        <v>17</v>
      </c>
    </row>
    <row r="2002" spans="2:5">
      <c r="B2002" s="14">
        <v>2007</v>
      </c>
      <c r="C2002" s="14">
        <v>3</v>
      </c>
      <c r="D2002" s="14">
        <v>12</v>
      </c>
      <c r="E2002" s="14" t="s">
        <v>17</v>
      </c>
    </row>
    <row r="2003" spans="2:5">
      <c r="B2003" s="14">
        <v>2007</v>
      </c>
      <c r="C2003" s="14">
        <v>3</v>
      </c>
      <c r="D2003" s="14">
        <v>13</v>
      </c>
      <c r="E2003" s="14" t="s">
        <v>17</v>
      </c>
    </row>
    <row r="2004" spans="2:5">
      <c r="B2004" s="14">
        <v>2007</v>
      </c>
      <c r="C2004" s="14">
        <v>3</v>
      </c>
      <c r="D2004" s="14">
        <v>14</v>
      </c>
      <c r="E2004" s="14" t="s">
        <v>17</v>
      </c>
    </row>
    <row r="2005" spans="2:5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>
      <c r="B2010" s="14">
        <v>2007</v>
      </c>
      <c r="C2010" s="14">
        <v>4</v>
      </c>
      <c r="D2010" s="14">
        <v>6</v>
      </c>
      <c r="E2010" s="14" t="s">
        <v>17</v>
      </c>
    </row>
    <row r="2011" spans="2:5">
      <c r="B2011" s="14">
        <v>2007</v>
      </c>
      <c r="C2011" s="14">
        <v>4</v>
      </c>
      <c r="D2011" s="14">
        <v>7</v>
      </c>
      <c r="E2011" s="14" t="s">
        <v>17</v>
      </c>
    </row>
    <row r="2012" spans="2:5">
      <c r="B2012" s="14">
        <v>2007</v>
      </c>
      <c r="C2012" s="14">
        <v>4</v>
      </c>
      <c r="D2012" s="14">
        <v>8</v>
      </c>
      <c r="E2012" s="14" t="s">
        <v>17</v>
      </c>
    </row>
    <row r="2013" spans="2:5">
      <c r="B2013" s="14">
        <v>2007</v>
      </c>
      <c r="C2013" s="14">
        <v>4</v>
      </c>
      <c r="D2013" s="14">
        <v>9</v>
      </c>
      <c r="E2013" s="14" t="s">
        <v>17</v>
      </c>
    </row>
    <row r="2014" spans="2:5">
      <c r="B2014" s="14">
        <v>2007</v>
      </c>
      <c r="C2014" s="14">
        <v>4</v>
      </c>
      <c r="D2014" s="14">
        <v>10</v>
      </c>
      <c r="E2014" s="14" t="s">
        <v>17</v>
      </c>
    </row>
    <row r="2015" spans="2:5">
      <c r="B2015" s="14">
        <v>2007</v>
      </c>
      <c r="C2015" s="14">
        <v>4</v>
      </c>
      <c r="D2015" s="14">
        <v>11</v>
      </c>
      <c r="E2015" s="14" t="s">
        <v>17</v>
      </c>
    </row>
    <row r="2016" spans="2:5">
      <c r="B2016" s="14">
        <v>2007</v>
      </c>
      <c r="C2016" s="14">
        <v>4</v>
      </c>
      <c r="D2016" s="14">
        <v>12</v>
      </c>
      <c r="E2016" s="14" t="s">
        <v>17</v>
      </c>
    </row>
    <row r="2017" spans="2:5">
      <c r="B2017" s="14">
        <v>2007</v>
      </c>
      <c r="C2017" s="14">
        <v>4</v>
      </c>
      <c r="D2017" s="14">
        <v>13</v>
      </c>
      <c r="E2017" s="14" t="s">
        <v>17</v>
      </c>
    </row>
    <row r="2018" spans="2:5">
      <c r="B2018" s="14">
        <v>2007</v>
      </c>
      <c r="C2018" s="14">
        <v>4</v>
      </c>
      <c r="D2018" s="14">
        <v>14</v>
      </c>
      <c r="E2018" s="14" t="s">
        <v>17</v>
      </c>
    </row>
    <row r="2019" spans="2:5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>
      <c r="B2075" s="14">
        <v>2009</v>
      </c>
      <c r="C2075" s="14">
        <v>1</v>
      </c>
      <c r="D2075" s="14">
        <v>1</v>
      </c>
      <c r="E2075" s="14">
        <v>22.39</v>
      </c>
    </row>
    <row r="2076" spans="2:5">
      <c r="B2076" s="14">
        <v>2009</v>
      </c>
      <c r="C2076" s="14">
        <v>1</v>
      </c>
      <c r="D2076" s="14">
        <v>2</v>
      </c>
      <c r="E2076" s="14">
        <v>20.91</v>
      </c>
    </row>
    <row r="2077" spans="2:5">
      <c r="B2077" s="14">
        <v>2009</v>
      </c>
      <c r="C2077" s="14">
        <v>1</v>
      </c>
      <c r="D2077" s="14">
        <v>3</v>
      </c>
      <c r="E2077" s="14">
        <v>21.24</v>
      </c>
    </row>
    <row r="2078" spans="2:5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>
      <c r="B2080" s="14">
        <v>2009</v>
      </c>
      <c r="C2080" s="14">
        <v>1</v>
      </c>
      <c r="D2080" s="14">
        <v>6</v>
      </c>
      <c r="E2080" s="14">
        <v>46.27</v>
      </c>
    </row>
    <row r="2081" spans="2:5">
      <c r="B2081" s="14">
        <v>2009</v>
      </c>
      <c r="C2081" s="14">
        <v>1</v>
      </c>
      <c r="D2081" s="14">
        <v>7</v>
      </c>
      <c r="E2081" s="14">
        <v>62.36</v>
      </c>
    </row>
    <row r="2082" spans="2:5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>
      <c r="B2083" s="14">
        <v>2009</v>
      </c>
      <c r="C2083" s="14">
        <v>1</v>
      </c>
      <c r="D2083" s="14">
        <v>9</v>
      </c>
      <c r="E2083" s="14">
        <v>42.49</v>
      </c>
    </row>
    <row r="2084" spans="2:5">
      <c r="B2084" s="14">
        <v>2009</v>
      </c>
      <c r="C2084" s="14">
        <v>1</v>
      </c>
      <c r="D2084" s="14">
        <v>10</v>
      </c>
      <c r="E2084" s="14">
        <v>42.74</v>
      </c>
    </row>
    <row r="2085" spans="2:5">
      <c r="B2085" s="14">
        <v>2009</v>
      </c>
      <c r="C2085" s="14">
        <v>1</v>
      </c>
      <c r="D2085" s="14">
        <v>11</v>
      </c>
      <c r="E2085" s="14">
        <v>45.79</v>
      </c>
    </row>
    <row r="2086" spans="2:5">
      <c r="B2086" s="14">
        <v>2009</v>
      </c>
      <c r="C2086" s="14">
        <v>1</v>
      </c>
      <c r="D2086" s="14">
        <v>12</v>
      </c>
      <c r="E2086" s="14">
        <v>45.79</v>
      </c>
    </row>
    <row r="2087" spans="2:5">
      <c r="B2087" s="14">
        <v>2009</v>
      </c>
      <c r="C2087" s="14">
        <v>1</v>
      </c>
      <c r="D2087" s="14">
        <v>13</v>
      </c>
      <c r="E2087" s="14">
        <v>60.79</v>
      </c>
    </row>
    <row r="2088" spans="2:5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>
      <c r="B2089" s="14">
        <v>2009</v>
      </c>
      <c r="C2089" s="14">
        <v>2</v>
      </c>
      <c r="D2089" s="14">
        <v>1</v>
      </c>
      <c r="E2089" s="14">
        <v>23.89</v>
      </c>
    </row>
    <row r="2090" spans="2:5">
      <c r="B2090" s="14">
        <v>2009</v>
      </c>
      <c r="C2090" s="14">
        <v>2</v>
      </c>
      <c r="D2090" s="14">
        <v>2</v>
      </c>
      <c r="E2090" s="14">
        <v>22.99</v>
      </c>
    </row>
    <row r="2091" spans="2:5">
      <c r="B2091" s="14">
        <v>2009</v>
      </c>
      <c r="C2091" s="14">
        <v>2</v>
      </c>
      <c r="D2091" s="14">
        <v>3</v>
      </c>
      <c r="E2091" s="14">
        <v>34.78</v>
      </c>
    </row>
    <row r="2092" spans="2:5">
      <c r="B2092" s="14">
        <v>2009</v>
      </c>
      <c r="C2092" s="14">
        <v>2</v>
      </c>
      <c r="D2092" s="14">
        <v>4</v>
      </c>
      <c r="E2092" s="14">
        <v>30.51</v>
      </c>
    </row>
    <row r="2093" spans="2:5">
      <c r="B2093" s="14">
        <v>2009</v>
      </c>
      <c r="C2093" s="14">
        <v>2</v>
      </c>
      <c r="D2093" s="14">
        <v>5</v>
      </c>
      <c r="E2093" s="14">
        <v>43.76</v>
      </c>
    </row>
    <row r="2094" spans="2:5">
      <c r="B2094" s="14">
        <v>2009</v>
      </c>
      <c r="C2094" s="14">
        <v>2</v>
      </c>
      <c r="D2094" s="14">
        <v>6</v>
      </c>
      <c r="E2094" s="14">
        <v>62.56</v>
      </c>
    </row>
    <row r="2095" spans="2:5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>
      <c r="B2096" s="14">
        <v>2009</v>
      </c>
      <c r="C2096" s="14">
        <v>2</v>
      </c>
      <c r="D2096" s="14">
        <v>8</v>
      </c>
      <c r="E2096" s="14">
        <v>40.39</v>
      </c>
    </row>
    <row r="2097" spans="2:5">
      <c r="B2097" s="14">
        <v>2009</v>
      </c>
      <c r="C2097" s="14">
        <v>2</v>
      </c>
      <c r="D2097" s="14">
        <v>9</v>
      </c>
      <c r="E2097" s="14">
        <v>44.77</v>
      </c>
    </row>
    <row r="2098" spans="2:5">
      <c r="B2098" s="14">
        <v>2009</v>
      </c>
      <c r="C2098" s="14">
        <v>2</v>
      </c>
      <c r="D2098" s="14">
        <v>10</v>
      </c>
      <c r="E2098" s="14">
        <v>48.49</v>
      </c>
    </row>
    <row r="2099" spans="2:5">
      <c r="B2099" s="14">
        <v>2009</v>
      </c>
      <c r="C2099" s="14">
        <v>2</v>
      </c>
      <c r="D2099" s="14">
        <v>11</v>
      </c>
      <c r="E2099" s="14">
        <v>45.53</v>
      </c>
    </row>
    <row r="2100" spans="2:5">
      <c r="B2100" s="14">
        <v>2009</v>
      </c>
      <c r="C2100" s="14">
        <v>2</v>
      </c>
      <c r="D2100" s="14">
        <v>12</v>
      </c>
      <c r="E2100" s="14">
        <v>59.73</v>
      </c>
    </row>
    <row r="2101" spans="2:5">
      <c r="B2101" s="14">
        <v>2009</v>
      </c>
      <c r="C2101" s="14">
        <v>2</v>
      </c>
      <c r="D2101" s="14">
        <v>13</v>
      </c>
      <c r="E2101" s="14">
        <v>75</v>
      </c>
    </row>
    <row r="2102" spans="2:5">
      <c r="B2102" s="14">
        <v>2009</v>
      </c>
      <c r="C2102" s="14">
        <v>2</v>
      </c>
      <c r="D2102" s="14">
        <v>14</v>
      </c>
      <c r="E2102" s="14">
        <v>47.68</v>
      </c>
    </row>
    <row r="2103" spans="2:5">
      <c r="B2103" s="14">
        <v>2009</v>
      </c>
      <c r="C2103" s="14">
        <v>3</v>
      </c>
      <c r="D2103" s="14">
        <v>1</v>
      </c>
      <c r="E2103" s="14">
        <v>26.31</v>
      </c>
    </row>
    <row r="2104" spans="2:5">
      <c r="B2104" s="14">
        <v>2009</v>
      </c>
      <c r="C2104" s="14">
        <v>3</v>
      </c>
      <c r="D2104" s="14">
        <v>2</v>
      </c>
      <c r="E2104" s="14">
        <v>26.59</v>
      </c>
    </row>
    <row r="2105" spans="2:5">
      <c r="B2105" s="14">
        <v>2009</v>
      </c>
      <c r="C2105" s="14">
        <v>3</v>
      </c>
      <c r="D2105" s="14">
        <v>3</v>
      </c>
      <c r="E2105" s="14">
        <v>32.61</v>
      </c>
    </row>
    <row r="2106" spans="2:5">
      <c r="B2106" s="14">
        <v>2009</v>
      </c>
      <c r="C2106" s="14">
        <v>3</v>
      </c>
      <c r="D2106" s="14">
        <v>4</v>
      </c>
      <c r="E2106" s="14">
        <v>42.67</v>
      </c>
    </row>
    <row r="2107" spans="2:5">
      <c r="B2107" s="14">
        <v>2009</v>
      </c>
      <c r="C2107" s="14">
        <v>3</v>
      </c>
      <c r="D2107" s="14">
        <v>5</v>
      </c>
      <c r="E2107" s="14">
        <v>52.16</v>
      </c>
    </row>
    <row r="2108" spans="2:5">
      <c r="B2108" s="14">
        <v>2009</v>
      </c>
      <c r="C2108" s="14">
        <v>3</v>
      </c>
      <c r="D2108" s="14">
        <v>6</v>
      </c>
      <c r="E2108" s="14">
        <v>62.15</v>
      </c>
    </row>
    <row r="2109" spans="2:5">
      <c r="B2109" s="14">
        <v>2009</v>
      </c>
      <c r="C2109" s="14">
        <v>3</v>
      </c>
      <c r="D2109" s="14">
        <v>7</v>
      </c>
      <c r="E2109" s="14">
        <v>80.36</v>
      </c>
    </row>
    <row r="2110" spans="2:5">
      <c r="B2110" s="14">
        <v>2009</v>
      </c>
      <c r="C2110" s="14">
        <v>3</v>
      </c>
      <c r="D2110" s="14">
        <v>8</v>
      </c>
      <c r="E2110" s="14">
        <v>53.01</v>
      </c>
    </row>
    <row r="2111" spans="2:5">
      <c r="B2111" s="14">
        <v>2009</v>
      </c>
      <c r="C2111" s="14">
        <v>3</v>
      </c>
      <c r="D2111" s="14">
        <v>9</v>
      </c>
      <c r="E2111" s="14">
        <v>52.62</v>
      </c>
    </row>
    <row r="2112" spans="2:5">
      <c r="B2112" s="14">
        <v>2009</v>
      </c>
      <c r="C2112" s="14">
        <v>3</v>
      </c>
      <c r="D2112" s="14">
        <v>10</v>
      </c>
      <c r="E2112" s="14">
        <v>58.02</v>
      </c>
    </row>
    <row r="2113" spans="2:5">
      <c r="B2113" s="14">
        <v>2009</v>
      </c>
      <c r="C2113" s="14">
        <v>3</v>
      </c>
      <c r="D2113" s="14">
        <v>11</v>
      </c>
      <c r="E2113" s="14">
        <v>64.2</v>
      </c>
    </row>
    <row r="2114" spans="2:5">
      <c r="B2114" s="14">
        <v>2009</v>
      </c>
      <c r="C2114" s="14">
        <v>3</v>
      </c>
      <c r="D2114" s="14">
        <v>12</v>
      </c>
      <c r="E2114" s="14">
        <v>52.55</v>
      </c>
    </row>
    <row r="2115" spans="2:5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>
      <c r="B2116" s="14">
        <v>2009</v>
      </c>
      <c r="C2116" s="14">
        <v>3</v>
      </c>
      <c r="D2116" s="14">
        <v>14</v>
      </c>
      <c r="E2116" s="14">
        <v>47.54</v>
      </c>
    </row>
    <row r="2117" spans="2:5">
      <c r="B2117" s="14">
        <v>2009</v>
      </c>
      <c r="C2117" s="14">
        <v>4</v>
      </c>
      <c r="D2117" s="14">
        <v>1</v>
      </c>
      <c r="E2117" s="14">
        <v>21.31</v>
      </c>
    </row>
    <row r="2118" spans="2:5">
      <c r="B2118" s="14">
        <v>2009</v>
      </c>
      <c r="C2118" s="14">
        <v>4</v>
      </c>
      <c r="D2118" s="14">
        <v>2</v>
      </c>
      <c r="E2118" s="14">
        <v>22.07</v>
      </c>
    </row>
    <row r="2119" spans="2:5">
      <c r="B2119" s="14">
        <v>2009</v>
      </c>
      <c r="C2119" s="14">
        <v>4</v>
      </c>
      <c r="D2119" s="14">
        <v>3</v>
      </c>
      <c r="E2119" s="14">
        <v>29.96</v>
      </c>
    </row>
    <row r="2120" spans="2:5">
      <c r="B2120" s="14">
        <v>2009</v>
      </c>
      <c r="C2120" s="14">
        <v>4</v>
      </c>
      <c r="D2120" s="14">
        <v>4</v>
      </c>
      <c r="E2120" s="14">
        <v>42.21</v>
      </c>
    </row>
    <row r="2121" spans="2:5">
      <c r="B2121" s="14">
        <v>2009</v>
      </c>
      <c r="C2121" s="14">
        <v>4</v>
      </c>
      <c r="D2121" s="14">
        <v>5</v>
      </c>
      <c r="E2121" s="14">
        <v>42.21</v>
      </c>
    </row>
    <row r="2122" spans="2:5">
      <c r="B2122" s="14">
        <v>2009</v>
      </c>
      <c r="C2122" s="14">
        <v>4</v>
      </c>
      <c r="D2122" s="14">
        <v>6</v>
      </c>
      <c r="E2122" s="14">
        <v>58.11</v>
      </c>
    </row>
    <row r="2123" spans="2:5">
      <c r="B2123" s="14">
        <v>2009</v>
      </c>
      <c r="C2123" s="14">
        <v>4</v>
      </c>
      <c r="D2123" s="14">
        <v>7</v>
      </c>
      <c r="E2123" s="14">
        <v>71.63</v>
      </c>
    </row>
    <row r="2124" spans="2:5">
      <c r="B2124" s="14">
        <v>2009</v>
      </c>
      <c r="C2124" s="14">
        <v>4</v>
      </c>
      <c r="D2124" s="14">
        <v>8</v>
      </c>
      <c r="E2124" s="14">
        <v>49.23</v>
      </c>
    </row>
    <row r="2125" spans="2:5">
      <c r="B2125" s="14">
        <v>2009</v>
      </c>
      <c r="C2125" s="14">
        <v>4</v>
      </c>
      <c r="D2125" s="14">
        <v>9</v>
      </c>
      <c r="E2125" s="14">
        <v>45.79</v>
      </c>
    </row>
    <row r="2126" spans="2:5">
      <c r="B2126" s="14">
        <v>2009</v>
      </c>
      <c r="C2126" s="14">
        <v>4</v>
      </c>
      <c r="D2126" s="14">
        <v>10</v>
      </c>
      <c r="E2126" s="14">
        <v>55.13</v>
      </c>
    </row>
    <row r="2127" spans="2:5">
      <c r="B2127" s="14">
        <v>2009</v>
      </c>
      <c r="C2127" s="14">
        <v>4</v>
      </c>
      <c r="D2127" s="14">
        <v>11</v>
      </c>
      <c r="E2127" s="14">
        <v>45.37</v>
      </c>
    </row>
    <row r="2128" spans="2:5">
      <c r="B2128" s="14">
        <v>2009</v>
      </c>
      <c r="C2128" s="14">
        <v>4</v>
      </c>
      <c r="D2128" s="14">
        <v>12</v>
      </c>
      <c r="E2128" s="14">
        <v>51.28</v>
      </c>
    </row>
    <row r="2129" spans="2:5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>
      <c r="B2130" s="14">
        <v>2009</v>
      </c>
      <c r="C2130" s="14">
        <v>4</v>
      </c>
      <c r="D2130" s="14">
        <v>14</v>
      </c>
      <c r="E2130" s="14">
        <v>48.14</v>
      </c>
    </row>
    <row r="2131" spans="2:5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>
      <c r="B2271" s="14">
        <v>2012</v>
      </c>
      <c r="C2271" s="14">
        <v>3</v>
      </c>
      <c r="D2271" s="14">
        <v>1</v>
      </c>
      <c r="E2271" s="14">
        <v>27.0188775648</v>
      </c>
    </row>
    <row r="2272" spans="2:5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>
      <c r="B2300" s="14">
        <v>2013</v>
      </c>
      <c r="C2300" s="14">
        <v>1</v>
      </c>
      <c r="D2300" s="14">
        <v>2</v>
      </c>
      <c r="E2300" s="14">
        <v>14.609397825</v>
      </c>
    </row>
    <row r="2301" spans="2:5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>
      <c r="B2313" s="14">
        <v>2013</v>
      </c>
      <c r="C2313" s="14">
        <v>2</v>
      </c>
      <c r="D2313" s="14">
        <v>1</v>
      </c>
      <c r="E2313" s="14">
        <v>19.4715378</v>
      </c>
    </row>
    <row r="2314" spans="2:5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150"/>
  <sheetViews>
    <sheetView workbookViewId="0">
      <selection activeCell="W6" sqref="W6"/>
    </sheetView>
  </sheetViews>
  <sheetFormatPr defaultRowHeight="12.75"/>
  <cols>
    <col min="13" max="13" width="19" customWidth="1"/>
    <col min="14" max="14" width="19.5703125" customWidth="1"/>
    <col min="15" max="15" width="16.7109375" customWidth="1"/>
  </cols>
  <sheetData>
    <row r="1" spans="3:17">
      <c r="C1" s="265"/>
      <c r="D1" s="262"/>
      <c r="E1" s="262"/>
      <c r="F1" s="262"/>
    </row>
    <row r="2" spans="3:17">
      <c r="C2" s="265"/>
      <c r="D2" s="262"/>
      <c r="E2" s="262"/>
      <c r="F2" s="262"/>
      <c r="N2" t="s">
        <v>819</v>
      </c>
      <c r="O2" t="s">
        <v>820</v>
      </c>
    </row>
    <row r="3" spans="3:17">
      <c r="C3" s="6" t="s">
        <v>0</v>
      </c>
      <c r="D3" s="406" t="s">
        <v>809</v>
      </c>
      <c r="E3" s="407" t="s">
        <v>810</v>
      </c>
      <c r="F3" s="407" t="s">
        <v>811</v>
      </c>
      <c r="G3" s="407" t="s">
        <v>812</v>
      </c>
      <c r="H3" s="407" t="s">
        <v>813</v>
      </c>
      <c r="I3" s="407" t="s">
        <v>814</v>
      </c>
      <c r="J3" s="406" t="s">
        <v>815</v>
      </c>
      <c r="K3" s="407" t="s">
        <v>187</v>
      </c>
      <c r="L3" s="407" t="s">
        <v>816</v>
      </c>
      <c r="M3" s="403"/>
      <c r="N3" s="403" t="s">
        <v>817</v>
      </c>
      <c r="O3" s="403" t="s">
        <v>818</v>
      </c>
    </row>
    <row r="4" spans="3:17">
      <c r="C4" s="14">
        <v>1971</v>
      </c>
      <c r="D4">
        <v>2467.92</v>
      </c>
      <c r="E4">
        <v>2399.0400000000004</v>
      </c>
      <c r="F4">
        <v>2387.2800000000002</v>
      </c>
      <c r="G4">
        <v>2367.1200000000003</v>
      </c>
      <c r="H4">
        <v>2380.5600000000004</v>
      </c>
      <c r="I4">
        <v>2514.96</v>
      </c>
      <c r="J4" s="132">
        <v>2514.96</v>
      </c>
      <c r="K4">
        <v>1.0190605854322667</v>
      </c>
      <c r="L4">
        <v>1.0534834623504601</v>
      </c>
      <c r="M4" s="129"/>
      <c r="N4" s="129" t="s">
        <v>337</v>
      </c>
      <c r="O4" s="129" t="s">
        <v>337</v>
      </c>
    </row>
    <row r="5" spans="3:17">
      <c r="C5" s="14">
        <v>1972</v>
      </c>
      <c r="D5">
        <v>1878.2400000000002</v>
      </c>
      <c r="E5">
        <v>1851.8640000000003</v>
      </c>
      <c r="F5">
        <v>1705.3680000000002</v>
      </c>
      <c r="G5">
        <v>1681.1760000000002</v>
      </c>
      <c r="H5">
        <v>1548.7920000000001</v>
      </c>
      <c r="I5">
        <v>1467.6480000000001</v>
      </c>
      <c r="J5" s="132">
        <v>1878.2400000000002</v>
      </c>
      <c r="K5">
        <v>0.78139534883720929</v>
      </c>
      <c r="L5">
        <v>0.86060486651561419</v>
      </c>
      <c r="N5">
        <f>J4</f>
        <v>2514.96</v>
      </c>
      <c r="O5">
        <f>L4</f>
        <v>1.0534834623504601</v>
      </c>
    </row>
    <row r="6" spans="3:17">
      <c r="C6" s="14">
        <v>1974</v>
      </c>
      <c r="D6">
        <v>1111.9416000000001</v>
      </c>
      <c r="E6">
        <v>1817.3232000000003</v>
      </c>
      <c r="F6">
        <v>2191.3584000000001</v>
      </c>
      <c r="G6">
        <v>2036.8656000000003</v>
      </c>
      <c r="H6">
        <v>1992.1440000000002</v>
      </c>
      <c r="I6">
        <v>1868.1432</v>
      </c>
      <c r="J6" s="132">
        <v>2191.3584000000001</v>
      </c>
      <c r="K6">
        <v>1.6800731261425959</v>
      </c>
      <c r="L6">
        <v>0.85250463821892386</v>
      </c>
      <c r="N6">
        <f t="shared" ref="N6:N49" si="0">J5</f>
        <v>1878.2400000000002</v>
      </c>
      <c r="O6">
        <f t="shared" ref="O6:O49" si="1">L5</f>
        <v>0.86060486651561419</v>
      </c>
    </row>
    <row r="7" spans="3:17">
      <c r="C7" s="14">
        <v>1975</v>
      </c>
      <c r="D7">
        <v>1805.1263999999999</v>
      </c>
      <c r="E7">
        <v>2343.8184000000006</v>
      </c>
      <c r="F7">
        <v>2669.0664000000002</v>
      </c>
      <c r="G7">
        <v>3148.8072000000002</v>
      </c>
      <c r="H7">
        <v>3445.5960000000005</v>
      </c>
      <c r="I7">
        <v>3396.8088000000007</v>
      </c>
      <c r="J7" s="132">
        <v>3445.5960000000005</v>
      </c>
      <c r="K7">
        <v>1.8817567567567572</v>
      </c>
      <c r="L7">
        <v>1.2726580350342729</v>
      </c>
      <c r="N7">
        <f t="shared" si="0"/>
        <v>2191.3584000000001</v>
      </c>
      <c r="O7">
        <f t="shared" si="1"/>
        <v>0.85250463821892386</v>
      </c>
    </row>
    <row r="8" spans="3:17">
      <c r="C8" s="14">
        <v>1976</v>
      </c>
      <c r="D8">
        <v>1563.2232000000004</v>
      </c>
      <c r="E8">
        <v>1847.8152000000002</v>
      </c>
      <c r="F8">
        <v>2154.768</v>
      </c>
      <c r="G8">
        <v>2695.4928000000004</v>
      </c>
      <c r="H8">
        <v>2996.3472000000006</v>
      </c>
      <c r="I8">
        <v>3140.6759999999999</v>
      </c>
      <c r="J8" s="132">
        <v>3140.6759999999999</v>
      </c>
      <c r="K8">
        <v>2.0091027308192451</v>
      </c>
      <c r="L8">
        <v>1.4575471698113207</v>
      </c>
      <c r="N8">
        <f t="shared" si="0"/>
        <v>3445.5960000000005</v>
      </c>
      <c r="O8">
        <f t="shared" si="1"/>
        <v>1.2726580350342729</v>
      </c>
    </row>
    <row r="9" spans="3:17">
      <c r="C9" s="14">
        <v>1977</v>
      </c>
      <c r="D9">
        <v>1140.4008000000001</v>
      </c>
      <c r="E9">
        <v>1805.1263999999999</v>
      </c>
      <c r="F9">
        <v>1890.5040000000001</v>
      </c>
      <c r="G9">
        <v>1931.16</v>
      </c>
      <c r="H9">
        <v>1981.9800000000002</v>
      </c>
      <c r="I9">
        <v>1937.2584000000002</v>
      </c>
      <c r="J9" s="132">
        <v>1981.9800000000002</v>
      </c>
      <c r="K9">
        <v>1.6987522281639929</v>
      </c>
      <c r="L9">
        <v>1.0247311827956989</v>
      </c>
      <c r="N9">
        <f t="shared" si="0"/>
        <v>3140.6759999999999</v>
      </c>
      <c r="O9">
        <f t="shared" si="1"/>
        <v>1.4575471698113207</v>
      </c>
    </row>
    <row r="10" spans="3:17">
      <c r="C10" s="14">
        <v>1978</v>
      </c>
      <c r="D10">
        <v>1392.4680000000003</v>
      </c>
      <c r="E10">
        <v>1766.5032000000003</v>
      </c>
      <c r="F10">
        <v>2260.4736000000003</v>
      </c>
      <c r="G10">
        <v>2667.0336000000007</v>
      </c>
      <c r="H10">
        <v>2980.0848000000001</v>
      </c>
      <c r="I10">
        <v>2591.8200000000002</v>
      </c>
      <c r="J10" s="132">
        <v>2980.0848000000001</v>
      </c>
      <c r="K10">
        <v>1.8613138686131383</v>
      </c>
      <c r="L10">
        <v>1.1465827338129495</v>
      </c>
      <c r="N10">
        <f t="shared" si="0"/>
        <v>1981.9800000000002</v>
      </c>
      <c r="O10">
        <f t="shared" si="1"/>
        <v>1.0247311827956989</v>
      </c>
    </row>
    <row r="11" spans="3:17">
      <c r="C11" s="14">
        <v>1979</v>
      </c>
      <c r="D11">
        <v>2531.7600000000002</v>
      </c>
      <c r="E11">
        <v>3002.4960000000005</v>
      </c>
      <c r="F11">
        <v>2406.2640000000001</v>
      </c>
      <c r="G11">
        <v>2577.6240000000007</v>
      </c>
      <c r="H11">
        <v>2834.3280000000004</v>
      </c>
      <c r="I11">
        <v>2659.9440000000004</v>
      </c>
      <c r="J11" s="132">
        <v>3002.4960000000005</v>
      </c>
      <c r="K11">
        <v>1.050630391506304</v>
      </c>
      <c r="L11">
        <v>1.1054248411645606</v>
      </c>
      <c r="N11">
        <f t="shared" si="0"/>
        <v>2980.0848000000001</v>
      </c>
      <c r="O11">
        <f t="shared" si="1"/>
        <v>1.1465827338129495</v>
      </c>
      <c r="Q11" t="s">
        <v>821</v>
      </c>
    </row>
    <row r="12" spans="3:17">
      <c r="C12" s="14">
        <v>1980</v>
      </c>
      <c r="D12">
        <v>1400.6160000000004</v>
      </c>
      <c r="E12">
        <v>1908.8160000000005</v>
      </c>
      <c r="F12">
        <v>2514.4560000000001</v>
      </c>
      <c r="G12">
        <v>3514.7280000000005</v>
      </c>
      <c r="H12">
        <v>4079.8800000000006</v>
      </c>
      <c r="I12">
        <v>3715.9920000000002</v>
      </c>
      <c r="J12" s="132">
        <v>4079.8800000000006</v>
      </c>
      <c r="K12">
        <v>2.6531126304426045</v>
      </c>
      <c r="L12">
        <v>1.4778512728001603</v>
      </c>
      <c r="N12">
        <f t="shared" si="0"/>
        <v>3002.4960000000005</v>
      </c>
      <c r="O12">
        <f t="shared" si="1"/>
        <v>1.1054248411645606</v>
      </c>
    </row>
    <row r="13" spans="3:17">
      <c r="C13" s="14">
        <v>1981</v>
      </c>
      <c r="D13">
        <v>1313.2560000000001</v>
      </c>
      <c r="E13">
        <v>2130.576</v>
      </c>
      <c r="F13">
        <v>2169.0480000000002</v>
      </c>
      <c r="G13">
        <v>2345.6160000000004</v>
      </c>
      <c r="H13">
        <v>2522.6880000000006</v>
      </c>
      <c r="I13">
        <v>2606.1840000000002</v>
      </c>
      <c r="J13" s="132">
        <v>2606.1840000000002</v>
      </c>
      <c r="K13">
        <v>1.9845209159524115</v>
      </c>
      <c r="L13">
        <v>1.2015335760204477</v>
      </c>
      <c r="N13">
        <f t="shared" si="0"/>
        <v>4079.8800000000006</v>
      </c>
      <c r="O13">
        <f t="shared" si="1"/>
        <v>1.4778512728001603</v>
      </c>
    </row>
    <row r="14" spans="3:17">
      <c r="C14" s="14">
        <v>1982</v>
      </c>
      <c r="D14">
        <v>1847.8320000000001</v>
      </c>
      <c r="E14">
        <v>2423.0639999999999</v>
      </c>
      <c r="F14">
        <v>2205.5040000000004</v>
      </c>
      <c r="G14">
        <v>2199.4560000000001</v>
      </c>
      <c r="H14">
        <v>1998.3600000000001</v>
      </c>
      <c r="I14">
        <v>1868.16</v>
      </c>
      <c r="J14" s="132">
        <v>2423.0639999999999</v>
      </c>
      <c r="K14">
        <v>1.0110010000909173</v>
      </c>
      <c r="L14">
        <v>0.84704448507007912</v>
      </c>
      <c r="N14">
        <f t="shared" si="0"/>
        <v>2606.1840000000002</v>
      </c>
      <c r="O14">
        <f t="shared" si="1"/>
        <v>1.2015335760204477</v>
      </c>
    </row>
    <row r="15" spans="3:17">
      <c r="C15" s="14">
        <v>1983</v>
      </c>
      <c r="D15">
        <v>2589.7200000000003</v>
      </c>
      <c r="E15">
        <v>3232.152</v>
      </c>
      <c r="F15">
        <v>3463.8240000000005</v>
      </c>
      <c r="G15">
        <v>3431.4000000000005</v>
      </c>
      <c r="H15">
        <v>3199.3920000000003</v>
      </c>
      <c r="I15">
        <v>2514.4560000000001</v>
      </c>
      <c r="J15" s="132">
        <v>3463.8240000000005</v>
      </c>
      <c r="K15">
        <v>0.97093739863769046</v>
      </c>
      <c r="L15">
        <v>0.72591909981569491</v>
      </c>
      <c r="N15">
        <f t="shared" si="0"/>
        <v>2423.0639999999999</v>
      </c>
      <c r="O15">
        <f t="shared" si="1"/>
        <v>0.84704448507007912</v>
      </c>
    </row>
    <row r="16" spans="3:17">
      <c r="C16" s="14">
        <v>1984</v>
      </c>
      <c r="D16">
        <v>2242.1280000000002</v>
      </c>
      <c r="E16">
        <v>2937.4800000000005</v>
      </c>
      <c r="F16">
        <v>2860.0320000000006</v>
      </c>
      <c r="G16">
        <v>2998.2960000000003</v>
      </c>
      <c r="H16">
        <v>2837.6880000000006</v>
      </c>
      <c r="I16">
        <v>2711.5200000000004</v>
      </c>
      <c r="J16" s="132">
        <v>2998.2960000000003</v>
      </c>
      <c r="K16">
        <v>1.2093511164393826</v>
      </c>
      <c r="L16">
        <v>0.9480733082706766</v>
      </c>
      <c r="N16">
        <f t="shared" si="0"/>
        <v>3463.8240000000005</v>
      </c>
      <c r="O16">
        <f t="shared" si="1"/>
        <v>0.72591909981569491</v>
      </c>
    </row>
    <row r="17" spans="3:15">
      <c r="C17" s="14">
        <v>1985</v>
      </c>
      <c r="D17">
        <v>1372.056</v>
      </c>
      <c r="E17">
        <v>2049.096</v>
      </c>
      <c r="F17">
        <v>2305.2960000000003</v>
      </c>
      <c r="G17">
        <v>2329.4880000000003</v>
      </c>
      <c r="H17">
        <v>2244.1440000000007</v>
      </c>
      <c r="I17">
        <v>2030.7839999999999</v>
      </c>
      <c r="J17" s="132">
        <v>2329.4880000000003</v>
      </c>
      <c r="K17">
        <v>1.4801028529447777</v>
      </c>
      <c r="L17">
        <v>0.88092114852062364</v>
      </c>
      <c r="N17">
        <f t="shared" si="0"/>
        <v>2998.2960000000003</v>
      </c>
      <c r="O17">
        <f t="shared" si="1"/>
        <v>0.9480733082706766</v>
      </c>
    </row>
    <row r="18" spans="3:15">
      <c r="C18" s="14">
        <v>1986</v>
      </c>
      <c r="D18">
        <v>2713.7040000000002</v>
      </c>
      <c r="E18">
        <v>2851.9679999999998</v>
      </c>
      <c r="F18">
        <v>2894.8080000000004</v>
      </c>
      <c r="G18">
        <v>2988.2160000000003</v>
      </c>
      <c r="H18">
        <v>3049.2000000000003</v>
      </c>
      <c r="I18">
        <v>3091.8720000000003</v>
      </c>
      <c r="J18" s="132">
        <v>3091.8720000000003</v>
      </c>
      <c r="K18">
        <v>1.1393549185909739</v>
      </c>
      <c r="L18">
        <v>1.0680749811386454</v>
      </c>
      <c r="N18">
        <f t="shared" si="0"/>
        <v>2329.4880000000003</v>
      </c>
      <c r="O18">
        <f t="shared" si="1"/>
        <v>0.88092114852062364</v>
      </c>
    </row>
    <row r="19" spans="3:15">
      <c r="C19" s="14">
        <v>1987</v>
      </c>
      <c r="D19">
        <v>2049.096</v>
      </c>
      <c r="E19">
        <v>2490.0960000000005</v>
      </c>
      <c r="F19">
        <v>2762.76</v>
      </c>
      <c r="G19">
        <v>2866.2480000000005</v>
      </c>
      <c r="H19">
        <v>2888.4240000000004</v>
      </c>
      <c r="I19">
        <v>2788.9679999999998</v>
      </c>
      <c r="J19" s="132">
        <v>2888.4240000000004</v>
      </c>
      <c r="K19">
        <v>1.3610723948511929</v>
      </c>
      <c r="L19">
        <v>1.0094861660079051</v>
      </c>
      <c r="N19">
        <f t="shared" si="0"/>
        <v>3091.8720000000003</v>
      </c>
      <c r="O19">
        <f t="shared" si="1"/>
        <v>1.0680749811386454</v>
      </c>
    </row>
    <row r="20" spans="3:15">
      <c r="C20" s="14">
        <v>1988</v>
      </c>
      <c r="D20">
        <v>1819.2720000000004</v>
      </c>
      <c r="E20">
        <v>2752.3440000000005</v>
      </c>
      <c r="F20">
        <v>3223.9200000000005</v>
      </c>
      <c r="G20">
        <v>3850.056</v>
      </c>
      <c r="H20">
        <v>4372.5360000000001</v>
      </c>
      <c r="I20">
        <v>4244.3519999999999</v>
      </c>
      <c r="J20" s="132">
        <v>4372.5360000000001</v>
      </c>
      <c r="K20">
        <v>2.3329947363560803</v>
      </c>
      <c r="L20">
        <v>1.3165190203230848</v>
      </c>
      <c r="N20">
        <f t="shared" si="0"/>
        <v>2888.4240000000004</v>
      </c>
      <c r="O20">
        <f t="shared" si="1"/>
        <v>1.0094861660079051</v>
      </c>
    </row>
    <row r="21" spans="3:15">
      <c r="C21" s="14">
        <v>1989</v>
      </c>
      <c r="D21">
        <v>1215.6480000000001</v>
      </c>
      <c r="E21">
        <v>2333.6880000000001</v>
      </c>
      <c r="F21">
        <v>2520.672</v>
      </c>
      <c r="G21">
        <v>2656.752</v>
      </c>
      <c r="H21">
        <v>2851.8</v>
      </c>
      <c r="I21">
        <v>2709.672</v>
      </c>
      <c r="J21" s="132">
        <v>2851.8</v>
      </c>
      <c r="K21">
        <v>2.2289939192924266</v>
      </c>
      <c r="L21">
        <v>1.0749800053319114</v>
      </c>
      <c r="N21">
        <f t="shared" si="0"/>
        <v>4372.5360000000001</v>
      </c>
      <c r="O21">
        <f t="shared" si="1"/>
        <v>1.3165190203230848</v>
      </c>
    </row>
    <row r="22" spans="3:15">
      <c r="C22" s="14">
        <v>1990</v>
      </c>
      <c r="D22">
        <v>1776.6000000000001</v>
      </c>
      <c r="E22">
        <v>2811.1440000000007</v>
      </c>
      <c r="F22">
        <v>3256.5120000000002</v>
      </c>
      <c r="G22">
        <v>3311.28</v>
      </c>
      <c r="H22">
        <v>3244.4160000000006</v>
      </c>
      <c r="I22">
        <v>2947.5600000000004</v>
      </c>
      <c r="J22" s="132">
        <v>3311.28</v>
      </c>
      <c r="K22">
        <v>1.6591016548463358</v>
      </c>
      <c r="L22">
        <v>0.90512794056954193</v>
      </c>
      <c r="N22">
        <f t="shared" si="0"/>
        <v>2851.8</v>
      </c>
      <c r="O22">
        <f t="shared" si="1"/>
        <v>1.0749800053319114</v>
      </c>
    </row>
    <row r="23" spans="3:15">
      <c r="C23" s="14">
        <v>1991</v>
      </c>
      <c r="D23">
        <v>1522.4160000000004</v>
      </c>
      <c r="E23">
        <v>1827.5040000000001</v>
      </c>
      <c r="F23">
        <v>1890.5040000000001</v>
      </c>
      <c r="G23">
        <v>1947.4560000000001</v>
      </c>
      <c r="H23">
        <v>1870.1760000000002</v>
      </c>
      <c r="I23">
        <v>1981.7280000000001</v>
      </c>
      <c r="J23" s="132">
        <v>1981.7280000000001</v>
      </c>
      <c r="K23">
        <v>1.3016994041050538</v>
      </c>
      <c r="L23">
        <v>1.0482537989869367</v>
      </c>
      <c r="N23">
        <f t="shared" si="0"/>
        <v>3311.28</v>
      </c>
      <c r="O23">
        <f t="shared" si="1"/>
        <v>0.90512794056954193</v>
      </c>
    </row>
    <row r="24" spans="3:15">
      <c r="C24" s="14">
        <v>1992</v>
      </c>
      <c r="D24">
        <v>1202.1979199999998</v>
      </c>
      <c r="E24">
        <v>1863.4677600000002</v>
      </c>
      <c r="F24">
        <v>2320.4411999999998</v>
      </c>
      <c r="G24">
        <v>2569.8657600000006</v>
      </c>
      <c r="H24">
        <v>2800.7918400000003</v>
      </c>
      <c r="I24">
        <v>2603.8135200000006</v>
      </c>
      <c r="J24" s="132">
        <v>2800.7918400000003</v>
      </c>
      <c r="K24">
        <v>2.1658775786269877</v>
      </c>
      <c r="L24">
        <v>1.1221200175208064</v>
      </c>
      <c r="N24">
        <f t="shared" si="0"/>
        <v>1981.7280000000001</v>
      </c>
      <c r="O24">
        <f t="shared" si="1"/>
        <v>1.0482537989869367</v>
      </c>
    </row>
    <row r="25" spans="3:15">
      <c r="C25" s="14">
        <v>1993</v>
      </c>
      <c r="D25">
        <v>1152.5976000000001</v>
      </c>
      <c r="E25">
        <v>1642.2991199999999</v>
      </c>
      <c r="F25">
        <v>2124.2760000000003</v>
      </c>
      <c r="G25">
        <v>2489.5701600000002</v>
      </c>
      <c r="H25">
        <v>2924.9959200000003</v>
      </c>
      <c r="I25">
        <v>2440.5796800000003</v>
      </c>
      <c r="J25" s="132">
        <v>2924.9959200000003</v>
      </c>
      <c r="K25">
        <v>2.1174603174603175</v>
      </c>
      <c r="L25">
        <v>1.1488995215311004</v>
      </c>
      <c r="N25">
        <f t="shared" si="0"/>
        <v>2800.7918400000003</v>
      </c>
      <c r="O25">
        <f t="shared" si="1"/>
        <v>1.1221200175208064</v>
      </c>
    </row>
    <row r="26" spans="3:15">
      <c r="C26" s="14">
        <v>1994</v>
      </c>
      <c r="D26">
        <v>745.42776000000015</v>
      </c>
      <c r="E26">
        <v>1139.1811200000002</v>
      </c>
      <c r="F26">
        <v>1516.6720800000001</v>
      </c>
      <c r="G26">
        <v>2217.7848000000004</v>
      </c>
      <c r="H26">
        <v>2446.6780800000001</v>
      </c>
      <c r="I26">
        <v>3045.1344000000008</v>
      </c>
      <c r="J26" s="132">
        <v>3045.1344000000008</v>
      </c>
      <c r="K26">
        <v>4.0850831742568863</v>
      </c>
      <c r="L26">
        <v>2.007773756869053</v>
      </c>
      <c r="N26">
        <f t="shared" si="0"/>
        <v>2924.9959200000003</v>
      </c>
      <c r="O26">
        <f t="shared" si="1"/>
        <v>1.1488995215311004</v>
      </c>
    </row>
    <row r="27" spans="3:15">
      <c r="C27" s="14">
        <v>1995</v>
      </c>
      <c r="D27">
        <v>1974.7605561600001</v>
      </c>
      <c r="E27">
        <v>2295.0079622399999</v>
      </c>
      <c r="F27">
        <v>2544.2485756800002</v>
      </c>
      <c r="G27">
        <v>2779.1174544</v>
      </c>
      <c r="H27">
        <v>2921.3710444799999</v>
      </c>
      <c r="I27">
        <v>3088.2654969600003</v>
      </c>
      <c r="J27" s="132">
        <v>3088.2654969600003</v>
      </c>
      <c r="K27">
        <v>1.5638683319486868</v>
      </c>
      <c r="L27">
        <v>1.2138222367421787</v>
      </c>
      <c r="N27">
        <f t="shared" si="0"/>
        <v>3045.1344000000008</v>
      </c>
      <c r="O27">
        <f t="shared" si="1"/>
        <v>2.007773756869053</v>
      </c>
    </row>
    <row r="28" spans="3:15">
      <c r="C28" s="14">
        <v>1996</v>
      </c>
      <c r="D28">
        <v>1210.5175286399999</v>
      </c>
      <c r="E28">
        <v>1601.3047344000001</v>
      </c>
      <c r="F28">
        <v>1833.8322643200001</v>
      </c>
      <c r="G28">
        <v>1784.4485500800001</v>
      </c>
      <c r="H28">
        <v>2344.3340390400003</v>
      </c>
      <c r="I28">
        <v>2604.8674176000004</v>
      </c>
      <c r="J28" s="132">
        <v>2604.8674176000004</v>
      </c>
      <c r="K28">
        <v>2.1518626174100377</v>
      </c>
      <c r="L28">
        <v>1.4204502059875723</v>
      </c>
      <c r="N28">
        <f t="shared" si="0"/>
        <v>3088.2654969600003</v>
      </c>
      <c r="O28">
        <f t="shared" si="1"/>
        <v>1.2138222367421787</v>
      </c>
    </row>
    <row r="29" spans="3:15">
      <c r="C29" s="14">
        <v>1997</v>
      </c>
      <c r="D29">
        <v>1263.8791468800002</v>
      </c>
      <c r="E29">
        <v>1888.2109008000004</v>
      </c>
      <c r="F29">
        <v>1959.8779468800003</v>
      </c>
      <c r="G29">
        <v>2539.5541113599998</v>
      </c>
      <c r="H29">
        <v>2965.3355356800007</v>
      </c>
      <c r="I29">
        <v>3572.8653945600008</v>
      </c>
      <c r="J29" s="132">
        <v>3572.8653945600008</v>
      </c>
      <c r="K29">
        <v>2.8269042996555025</v>
      </c>
      <c r="L29">
        <v>1.8230040295354988</v>
      </c>
      <c r="N29">
        <f t="shared" si="0"/>
        <v>2604.8674176000004</v>
      </c>
      <c r="O29">
        <f t="shared" si="1"/>
        <v>1.4204502059875723</v>
      </c>
    </row>
    <row r="30" spans="3:15">
      <c r="C30" s="14">
        <v>1998</v>
      </c>
      <c r="D30">
        <v>1912.7655993600001</v>
      </c>
      <c r="E30">
        <v>2199.2239382400003</v>
      </c>
      <c r="F30">
        <v>2767.6714934400002</v>
      </c>
      <c r="G30">
        <v>3510.5531260800003</v>
      </c>
      <c r="H30">
        <v>3592.1980416000006</v>
      </c>
      <c r="I30">
        <v>3780.1235875200005</v>
      </c>
      <c r="J30" s="132">
        <v>3780.1235875200005</v>
      </c>
      <c r="K30">
        <v>1.9762607549951794</v>
      </c>
      <c r="L30">
        <v>1.3658136800121468</v>
      </c>
      <c r="N30">
        <f t="shared" si="0"/>
        <v>3572.8653945600008</v>
      </c>
      <c r="O30">
        <f t="shared" si="1"/>
        <v>1.8230040295354988</v>
      </c>
    </row>
    <row r="31" spans="3:15">
      <c r="C31" s="14">
        <v>1999</v>
      </c>
      <c r="D31">
        <v>1289.1910483199999</v>
      </c>
      <c r="E31">
        <v>1583.23675776</v>
      </c>
      <c r="F31">
        <v>2083.9888003199999</v>
      </c>
      <c r="G31">
        <v>2491.9466476800003</v>
      </c>
      <c r="H31">
        <v>3190.6422441600002</v>
      </c>
      <c r="I31">
        <v>3630.6120614400006</v>
      </c>
      <c r="J31" s="132">
        <v>3630.6120614400006</v>
      </c>
      <c r="K31">
        <v>2.8161939738653992</v>
      </c>
      <c r="L31">
        <v>1.7421456683848369</v>
      </c>
      <c r="N31">
        <f t="shared" si="0"/>
        <v>3780.1235875200005</v>
      </c>
      <c r="O31">
        <f t="shared" si="1"/>
        <v>1.3658136800121468</v>
      </c>
    </row>
    <row r="32" spans="3:15">
      <c r="C32" s="14">
        <v>2000</v>
      </c>
      <c r="D32">
        <v>1626.6862214400001</v>
      </c>
      <c r="E32">
        <v>2214.6810604800003</v>
      </c>
      <c r="F32">
        <v>2429.58272928</v>
      </c>
      <c r="G32">
        <v>2793.7216607999999</v>
      </c>
      <c r="H32">
        <v>3217.5555014400002</v>
      </c>
      <c r="I32">
        <v>2647.4691398400005</v>
      </c>
      <c r="J32" s="132">
        <v>3217.5555014400002</v>
      </c>
      <c r="K32">
        <v>1.6275229389330952</v>
      </c>
      <c r="L32">
        <v>1.0896805891539123</v>
      </c>
      <c r="N32">
        <f t="shared" si="0"/>
        <v>3630.6120614400006</v>
      </c>
      <c r="O32">
        <f t="shared" si="1"/>
        <v>1.7421456683848369</v>
      </c>
    </row>
    <row r="33" spans="3:15">
      <c r="C33" s="14">
        <v>2001</v>
      </c>
      <c r="D33">
        <v>1849.4905228800001</v>
      </c>
      <c r="E33">
        <v>1519.3048012800002</v>
      </c>
      <c r="F33">
        <v>1845.8949465600001</v>
      </c>
      <c r="G33">
        <v>1877.3388950400001</v>
      </c>
      <c r="H33">
        <v>1727.0534937600003</v>
      </c>
      <c r="I33">
        <v>1422.2450524799999</v>
      </c>
      <c r="J33" s="132">
        <v>1877.3388950400001</v>
      </c>
      <c r="K33">
        <v>0.76899288473525151</v>
      </c>
      <c r="L33">
        <v>0.77049078829241513</v>
      </c>
      <c r="N33">
        <f t="shared" si="0"/>
        <v>3217.5555014400002</v>
      </c>
      <c r="O33">
        <f t="shared" si="1"/>
        <v>1.0896805891539123</v>
      </c>
    </row>
    <row r="34" spans="3:15">
      <c r="C34" s="14">
        <v>2002</v>
      </c>
      <c r="D34">
        <v>2445.9918873600004</v>
      </c>
      <c r="E34">
        <v>3144.95678112</v>
      </c>
      <c r="F34">
        <v>3231.85451904</v>
      </c>
      <c r="G34">
        <v>2997.5554761600001</v>
      </c>
      <c r="H34">
        <v>2859.3062332800005</v>
      </c>
      <c r="I34">
        <v>2951.1288038400003</v>
      </c>
      <c r="J34" s="132">
        <v>3231.85451904</v>
      </c>
      <c r="K34">
        <v>1.2065161863742739</v>
      </c>
      <c r="L34">
        <v>0.91313788614365377</v>
      </c>
      <c r="N34">
        <f t="shared" si="0"/>
        <v>1877.3388950400001</v>
      </c>
      <c r="O34">
        <f t="shared" si="1"/>
        <v>0.77049078829241513</v>
      </c>
    </row>
    <row r="35" spans="3:15">
      <c r="C35" s="14">
        <v>2003</v>
      </c>
      <c r="D35">
        <v>2663.4018297600005</v>
      </c>
      <c r="E35">
        <v>3676.7030496000002</v>
      </c>
      <c r="F35">
        <v>4555.2073190400006</v>
      </c>
      <c r="G35">
        <v>5089.7469504000001</v>
      </c>
      <c r="H35">
        <v>5996.1402412799998</v>
      </c>
      <c r="I35">
        <v>5935.7140214400006</v>
      </c>
      <c r="J35" s="132">
        <v>5996.1402412799998</v>
      </c>
      <c r="K35">
        <v>2.2286212899293791</v>
      </c>
      <c r="L35">
        <v>1.3030612232795014</v>
      </c>
      <c r="N35">
        <f t="shared" si="0"/>
        <v>3231.85451904</v>
      </c>
      <c r="O35">
        <f t="shared" si="1"/>
        <v>0.91313788614365377</v>
      </c>
    </row>
    <row r="36" spans="3:15">
      <c r="C36" s="14">
        <v>2004</v>
      </c>
      <c r="D36">
        <v>1344.0000000000002</v>
      </c>
      <c r="E36">
        <v>1935.3600000000001</v>
      </c>
      <c r="F36">
        <v>2419.2000000000003</v>
      </c>
      <c r="G36">
        <v>3608.6400000000003</v>
      </c>
      <c r="H36">
        <v>3763.2000000000003</v>
      </c>
      <c r="I36">
        <v>4079.0400000000004</v>
      </c>
      <c r="J36" s="132">
        <v>4079.0400000000004</v>
      </c>
      <c r="K36">
        <v>3.0349999999999997</v>
      </c>
      <c r="L36">
        <v>1.6861111111111111</v>
      </c>
      <c r="N36">
        <f t="shared" si="0"/>
        <v>5996.1402412799998</v>
      </c>
      <c r="O36">
        <f t="shared" si="1"/>
        <v>1.3030612232795014</v>
      </c>
    </row>
    <row r="37" spans="3:15">
      <c r="C37" s="14">
        <v>2005</v>
      </c>
      <c r="D37">
        <v>1607.2072800000001</v>
      </c>
      <c r="E37">
        <v>1928.29943712</v>
      </c>
      <c r="F37">
        <v>2239.0733769600001</v>
      </c>
      <c r="G37">
        <v>2561.5569033600004</v>
      </c>
      <c r="H37">
        <v>2607.0887068800002</v>
      </c>
      <c r="I37">
        <v>2874.7855113600003</v>
      </c>
      <c r="J37" s="132">
        <v>2874.7855113600003</v>
      </c>
      <c r="K37">
        <v>1.7886837293071496</v>
      </c>
      <c r="L37">
        <v>1.2839175084396337</v>
      </c>
      <c r="N37">
        <f t="shared" si="0"/>
        <v>4079.0400000000004</v>
      </c>
      <c r="O37">
        <f t="shared" si="1"/>
        <v>1.6861111111111111</v>
      </c>
    </row>
    <row r="38" spans="3:15">
      <c r="C38" s="14">
        <v>2006</v>
      </c>
      <c r="D38">
        <v>2311.6800000000003</v>
      </c>
      <c r="E38">
        <v>2587.2000000000003</v>
      </c>
      <c r="F38">
        <v>2412.48</v>
      </c>
      <c r="G38">
        <v>2271.36</v>
      </c>
      <c r="H38">
        <v>2708.1600000000003</v>
      </c>
      <c r="I38">
        <v>2735.0400000000004</v>
      </c>
      <c r="J38" s="132">
        <v>2735.0400000000004</v>
      </c>
      <c r="K38">
        <v>1.183139534883721</v>
      </c>
      <c r="L38">
        <v>1.1337047353760448</v>
      </c>
      <c r="N38">
        <f t="shared" si="0"/>
        <v>2874.7855113600003</v>
      </c>
      <c r="O38">
        <f t="shared" si="1"/>
        <v>1.2839175084396337</v>
      </c>
    </row>
    <row r="39" spans="3:15">
      <c r="C39" s="14">
        <v>2007</v>
      </c>
      <c r="D39">
        <v>2600.6400000000003</v>
      </c>
      <c r="E39">
        <v>3178.5600000000004</v>
      </c>
      <c r="F39">
        <v>3474.2400000000002</v>
      </c>
      <c r="G39">
        <v>3124.8</v>
      </c>
      <c r="H39">
        <v>2842.5600000000004</v>
      </c>
      <c r="I39">
        <v>3380.1600000000003</v>
      </c>
      <c r="J39" s="132">
        <v>3474.2400000000002</v>
      </c>
      <c r="K39">
        <v>1.2997416020671835</v>
      </c>
      <c r="L39">
        <v>0.97292069632495171</v>
      </c>
      <c r="N39">
        <f t="shared" si="0"/>
        <v>2735.0400000000004</v>
      </c>
      <c r="O39">
        <f t="shared" si="1"/>
        <v>1.1337047353760448</v>
      </c>
    </row>
    <row r="40" spans="3:15">
      <c r="C40" s="14">
        <v>2008</v>
      </c>
      <c r="D40">
        <v>2841.2160000000003</v>
      </c>
      <c r="E40">
        <v>3755.8080000000004</v>
      </c>
      <c r="F40">
        <v>4658.9760000000006</v>
      </c>
      <c r="G40">
        <v>5495.6160000000009</v>
      </c>
      <c r="H40">
        <v>5833.6320000000005</v>
      </c>
      <c r="I40">
        <v>5935.1040000000003</v>
      </c>
      <c r="J40" s="132">
        <v>5935.1040000000003</v>
      </c>
      <c r="K40">
        <v>2.0889309366130555</v>
      </c>
      <c r="L40">
        <v>1.2739073993942016</v>
      </c>
      <c r="N40">
        <f t="shared" si="0"/>
        <v>3474.2400000000002</v>
      </c>
      <c r="O40">
        <f t="shared" si="1"/>
        <v>0.97292069632495171</v>
      </c>
    </row>
    <row r="41" spans="3:15">
      <c r="C41" s="14">
        <v>2009</v>
      </c>
      <c r="D41">
        <v>1555.0080000000003</v>
      </c>
      <c r="E41">
        <v>1992.3120000000004</v>
      </c>
      <c r="F41">
        <v>2532.9360000000006</v>
      </c>
      <c r="G41">
        <v>2923.8720000000003</v>
      </c>
      <c r="H41">
        <v>3848.7120000000009</v>
      </c>
      <c r="I41">
        <v>4907.9520000000002</v>
      </c>
      <c r="J41" s="132">
        <v>4907.9520000000002</v>
      </c>
      <c r="K41">
        <v>3.1562229904926529</v>
      </c>
      <c r="L41">
        <v>1.937653379319493</v>
      </c>
      <c r="N41">
        <f t="shared" si="0"/>
        <v>5935.1040000000003</v>
      </c>
      <c r="O41">
        <f t="shared" si="1"/>
        <v>1.2739073993942016</v>
      </c>
    </row>
    <row r="42" spans="3:15">
      <c r="C42" s="14">
        <v>2010</v>
      </c>
      <c r="D42">
        <v>874.94399999999996</v>
      </c>
      <c r="E42">
        <v>1033.5360000000003</v>
      </c>
      <c r="F42">
        <v>1387.0080000000003</v>
      </c>
      <c r="G42">
        <v>1572.4800000000002</v>
      </c>
      <c r="H42">
        <v>1917.2160000000003</v>
      </c>
      <c r="I42">
        <v>2104.7040000000002</v>
      </c>
      <c r="J42" s="132">
        <v>2104.7040000000002</v>
      </c>
      <c r="K42">
        <v>2.4055299539170512</v>
      </c>
      <c r="L42">
        <v>1.5174418604651161</v>
      </c>
      <c r="N42">
        <f t="shared" si="0"/>
        <v>4907.9520000000002</v>
      </c>
      <c r="O42">
        <f t="shared" si="1"/>
        <v>1.937653379319493</v>
      </c>
    </row>
    <row r="43" spans="3:15">
      <c r="C43" s="14">
        <v>2011</v>
      </c>
      <c r="D43">
        <v>1848.6720000000003</v>
      </c>
      <c r="E43">
        <v>2035.4880000000001</v>
      </c>
      <c r="F43">
        <v>2438.6880000000006</v>
      </c>
      <c r="G43">
        <v>2369.4720000000002</v>
      </c>
      <c r="H43">
        <v>2717.5679999999998</v>
      </c>
      <c r="I43">
        <v>3003.1679999999997</v>
      </c>
      <c r="J43" s="132">
        <v>3003.1679999999997</v>
      </c>
      <c r="K43">
        <v>1.6245001817520897</v>
      </c>
      <c r="L43">
        <v>1.2314687241664366</v>
      </c>
      <c r="N43">
        <f t="shared" si="0"/>
        <v>2104.7040000000002</v>
      </c>
      <c r="O43">
        <f t="shared" si="1"/>
        <v>1.5174418604651161</v>
      </c>
    </row>
    <row r="44" spans="3:15">
      <c r="C44" s="14">
        <v>2012</v>
      </c>
      <c r="D44">
        <v>1819.1040000000003</v>
      </c>
      <c r="E44">
        <v>2362.0800000000004</v>
      </c>
      <c r="F44">
        <v>3251.8080000000004</v>
      </c>
      <c r="G44">
        <v>3721.5360000000005</v>
      </c>
      <c r="H44">
        <v>4075.6800000000003</v>
      </c>
      <c r="I44">
        <v>4113.9840000000004</v>
      </c>
      <c r="J44" s="132">
        <v>4113.9840000000004</v>
      </c>
      <c r="K44">
        <v>2.2615441448097524</v>
      </c>
      <c r="L44">
        <v>1.265137425087828</v>
      </c>
      <c r="N44">
        <f t="shared" si="0"/>
        <v>3003.1679999999997</v>
      </c>
      <c r="O44">
        <f t="shared" si="1"/>
        <v>1.2314687241664366</v>
      </c>
    </row>
    <row r="45" spans="3:15">
      <c r="C45" s="14">
        <v>2013</v>
      </c>
      <c r="D45">
        <v>1546.2720000000004</v>
      </c>
      <c r="E45">
        <v>1884.9600000000003</v>
      </c>
      <c r="F45">
        <v>2387.6160000000004</v>
      </c>
      <c r="G45">
        <v>2691.36</v>
      </c>
      <c r="H45">
        <v>2560.3200000000002</v>
      </c>
      <c r="I45">
        <v>2679.9360000000006</v>
      </c>
      <c r="J45" s="132">
        <v>2691.36</v>
      </c>
      <c r="K45">
        <v>1.7331594958713603</v>
      </c>
      <c r="L45">
        <v>1.1224317478187447</v>
      </c>
      <c r="N45">
        <f t="shared" si="0"/>
        <v>4113.9840000000004</v>
      </c>
      <c r="O45">
        <f t="shared" si="1"/>
        <v>1.265137425087828</v>
      </c>
    </row>
    <row r="46" spans="3:15">
      <c r="C46" s="14">
        <v>2014</v>
      </c>
      <c r="D46">
        <v>2001.8880000000001</v>
      </c>
      <c r="E46">
        <v>2104.7040000000002</v>
      </c>
      <c r="F46">
        <v>1870.8480000000002</v>
      </c>
      <c r="G46">
        <v>1739.1360000000002</v>
      </c>
      <c r="H46">
        <v>1833.2160000000003</v>
      </c>
      <c r="I46">
        <v>1897.056</v>
      </c>
      <c r="J46" s="132">
        <v>2104.7040000000002</v>
      </c>
      <c r="K46">
        <v>0.94763343403826783</v>
      </c>
      <c r="L46">
        <v>1.014008620689655</v>
      </c>
      <c r="N46">
        <f t="shared" si="0"/>
        <v>2691.36</v>
      </c>
      <c r="O46">
        <f t="shared" si="1"/>
        <v>1.1224317478187447</v>
      </c>
    </row>
    <row r="47" spans="3:15">
      <c r="C47" s="14">
        <v>2015</v>
      </c>
      <c r="D47">
        <v>1915.8720000000003</v>
      </c>
      <c r="E47">
        <v>2296.2240000000006</v>
      </c>
      <c r="F47">
        <v>2202.1440000000007</v>
      </c>
      <c r="G47">
        <v>2629.5360000000005</v>
      </c>
      <c r="H47">
        <v>2905.7280000000005</v>
      </c>
      <c r="I47">
        <v>2694.0480000000002</v>
      </c>
      <c r="J47" s="132">
        <v>2905.7280000000005</v>
      </c>
      <c r="K47">
        <v>1.4061732725359521</v>
      </c>
      <c r="L47">
        <v>1.2233750381446442</v>
      </c>
      <c r="N47">
        <f t="shared" si="0"/>
        <v>2104.7040000000002</v>
      </c>
      <c r="O47">
        <f t="shared" si="1"/>
        <v>1.014008620689655</v>
      </c>
    </row>
    <row r="48" spans="3:15">
      <c r="C48" s="14">
        <v>2016</v>
      </c>
      <c r="D48">
        <v>3157.7280000000005</v>
      </c>
      <c r="E48">
        <v>3269.28</v>
      </c>
      <c r="F48">
        <v>4365.9840000000004</v>
      </c>
      <c r="G48">
        <v>5055.456000000001</v>
      </c>
      <c r="H48">
        <v>5296.7040000000006</v>
      </c>
      <c r="I48">
        <v>5296.7040000000006</v>
      </c>
      <c r="J48" s="132">
        <v>5296.7040000000006</v>
      </c>
      <c r="K48">
        <v>1.6773781655671418</v>
      </c>
      <c r="L48">
        <v>1.213175311682315</v>
      </c>
      <c r="N48">
        <f t="shared" si="0"/>
        <v>2905.7280000000005</v>
      </c>
      <c r="O48">
        <f t="shared" si="1"/>
        <v>1.2233750381446442</v>
      </c>
    </row>
    <row r="49" spans="3:15">
      <c r="C49" s="14">
        <v>2017</v>
      </c>
      <c r="D49">
        <v>2099.328</v>
      </c>
      <c r="E49">
        <v>2878.8480000000004</v>
      </c>
      <c r="F49">
        <v>4148.9280000000008</v>
      </c>
      <c r="G49">
        <v>4850.496000000001</v>
      </c>
      <c r="H49">
        <v>5421.0240000000003</v>
      </c>
      <c r="I49">
        <v>5421.0240000000003</v>
      </c>
      <c r="J49" s="132">
        <v>5421.0240000000003</v>
      </c>
      <c r="K49">
        <v>2.5822663252240718</v>
      </c>
      <c r="L49">
        <v>1.3066083576287657</v>
      </c>
      <c r="N49">
        <f t="shared" si="0"/>
        <v>5296.7040000000006</v>
      </c>
      <c r="O49">
        <f t="shared" si="1"/>
        <v>1.213175311682315</v>
      </c>
    </row>
    <row r="50" spans="3:15">
      <c r="C50" s="265"/>
      <c r="D50" s="262"/>
      <c r="E50" s="262"/>
      <c r="F50" s="262"/>
    </row>
    <row r="51" spans="3:15">
      <c r="C51" s="265"/>
      <c r="D51" s="262"/>
      <c r="E51" s="262"/>
      <c r="F51" s="262"/>
    </row>
    <row r="52" spans="3:15">
      <c r="C52" s="265"/>
      <c r="D52" s="262"/>
      <c r="E52" s="262"/>
      <c r="F52" s="262"/>
    </row>
    <row r="53" spans="3:15">
      <c r="C53" s="265"/>
      <c r="D53" s="262"/>
      <c r="E53" s="262"/>
      <c r="F53" s="262"/>
    </row>
    <row r="54" spans="3:15">
      <c r="C54" s="265"/>
      <c r="D54" s="262"/>
      <c r="E54" s="262"/>
      <c r="F54" s="262"/>
    </row>
    <row r="55" spans="3:15">
      <c r="C55" s="265"/>
      <c r="D55" s="262"/>
      <c r="E55" s="262"/>
      <c r="F55" s="262"/>
    </row>
    <row r="56" spans="3:15">
      <c r="C56" s="265"/>
      <c r="D56" s="262"/>
      <c r="E56" s="262"/>
      <c r="F56" s="262"/>
    </row>
    <row r="57" spans="3:15">
      <c r="C57" s="265"/>
      <c r="D57" s="262"/>
      <c r="E57" s="262"/>
      <c r="F57" s="262"/>
    </row>
    <row r="58" spans="3:15">
      <c r="C58" s="265"/>
      <c r="D58" s="262"/>
      <c r="E58" s="262"/>
      <c r="F58" s="262"/>
    </row>
    <row r="59" spans="3:15">
      <c r="C59" s="265"/>
      <c r="D59" s="262"/>
      <c r="E59" s="262"/>
      <c r="F59" s="262"/>
    </row>
    <row r="60" spans="3:15">
      <c r="C60" s="265"/>
      <c r="D60" s="262"/>
      <c r="E60" s="262"/>
      <c r="F60" s="262"/>
    </row>
    <row r="61" spans="3:15">
      <c r="C61" s="265"/>
      <c r="D61" s="262"/>
      <c r="E61" s="262"/>
      <c r="F61" s="262"/>
    </row>
    <row r="62" spans="3:15">
      <c r="C62" s="265"/>
      <c r="D62" s="262"/>
      <c r="E62" s="262"/>
      <c r="F62" s="262"/>
    </row>
    <row r="63" spans="3:15">
      <c r="C63" s="265"/>
      <c r="D63" s="262"/>
      <c r="E63" s="262"/>
      <c r="F63" s="262"/>
    </row>
    <row r="64" spans="3:15">
      <c r="C64" s="265"/>
      <c r="D64" s="262"/>
      <c r="E64" s="262"/>
      <c r="F64" s="262"/>
    </row>
    <row r="65" spans="3:6">
      <c r="C65" s="265"/>
      <c r="D65" s="262"/>
      <c r="E65" s="262"/>
      <c r="F65" s="262"/>
    </row>
    <row r="66" spans="3:6">
      <c r="C66" s="265"/>
      <c r="D66" s="262"/>
      <c r="E66" s="262"/>
      <c r="F66" s="262"/>
    </row>
    <row r="67" spans="3:6">
      <c r="C67" s="265"/>
      <c r="D67" s="262"/>
      <c r="E67" s="262"/>
      <c r="F67" s="262"/>
    </row>
    <row r="68" spans="3:6">
      <c r="C68" s="265"/>
      <c r="D68" s="262"/>
      <c r="E68" s="262"/>
      <c r="F68" s="262"/>
    </row>
    <row r="69" spans="3:6">
      <c r="C69" s="265"/>
      <c r="D69" s="262"/>
      <c r="E69" s="262"/>
      <c r="F69" s="262"/>
    </row>
    <row r="70" spans="3:6">
      <c r="C70" s="265"/>
      <c r="D70" s="262"/>
      <c r="E70" s="262"/>
      <c r="F70" s="262"/>
    </row>
    <row r="71" spans="3:6">
      <c r="C71" s="265"/>
      <c r="D71" s="262"/>
      <c r="E71" s="262"/>
      <c r="F71" s="262"/>
    </row>
    <row r="72" spans="3:6">
      <c r="C72" s="265"/>
      <c r="D72" s="262"/>
      <c r="E72" s="262"/>
      <c r="F72" s="262"/>
    </row>
    <row r="73" spans="3:6">
      <c r="C73" s="265"/>
      <c r="D73" s="262"/>
      <c r="E73" s="262"/>
      <c r="F73" s="262"/>
    </row>
    <row r="74" spans="3:6">
      <c r="C74" s="265"/>
      <c r="D74" s="262"/>
      <c r="E74" s="262"/>
      <c r="F74" s="262"/>
    </row>
    <row r="75" spans="3:6">
      <c r="C75" s="265"/>
      <c r="D75" s="262"/>
      <c r="E75" s="262"/>
      <c r="F75" s="262"/>
    </row>
    <row r="76" spans="3:6">
      <c r="C76" s="265"/>
      <c r="D76" s="262"/>
      <c r="E76" s="262"/>
      <c r="F76" s="262"/>
    </row>
    <row r="77" spans="3:6">
      <c r="C77" s="265"/>
      <c r="D77" s="262"/>
      <c r="E77" s="262"/>
      <c r="F77" s="262"/>
    </row>
    <row r="78" spans="3:6">
      <c r="C78" s="265"/>
      <c r="D78" s="262"/>
      <c r="E78" s="262"/>
      <c r="F78" s="262"/>
    </row>
    <row r="79" spans="3:6">
      <c r="C79" s="265"/>
      <c r="D79" s="262"/>
      <c r="E79" s="262"/>
      <c r="F79" s="262"/>
    </row>
    <row r="80" spans="3:6">
      <c r="C80" s="265"/>
      <c r="D80" s="262"/>
      <c r="E80" s="262"/>
      <c r="F80" s="262"/>
    </row>
    <row r="81" spans="3:6">
      <c r="C81" s="265"/>
      <c r="D81" s="262"/>
      <c r="E81" s="262"/>
      <c r="F81" s="262"/>
    </row>
    <row r="82" spans="3:6">
      <c r="C82" s="265"/>
      <c r="D82" s="262"/>
      <c r="E82" s="262"/>
      <c r="F82" s="262"/>
    </row>
    <row r="83" spans="3:6">
      <c r="C83" s="265"/>
      <c r="D83" s="262"/>
      <c r="E83" s="262"/>
      <c r="F83" s="262"/>
    </row>
    <row r="84" spans="3:6">
      <c r="C84" s="265"/>
      <c r="D84" s="262"/>
      <c r="E84" s="262"/>
      <c r="F84" s="262"/>
    </row>
    <row r="85" spans="3:6">
      <c r="C85" s="265"/>
      <c r="D85" s="262"/>
      <c r="E85" s="262"/>
      <c r="F85" s="262"/>
    </row>
    <row r="86" spans="3:6">
      <c r="C86" s="265"/>
      <c r="D86" s="262"/>
      <c r="E86" s="262"/>
      <c r="F86" s="262"/>
    </row>
    <row r="87" spans="3:6">
      <c r="C87" s="265"/>
      <c r="D87" s="262"/>
      <c r="E87" s="262"/>
      <c r="F87" s="262"/>
    </row>
    <row r="88" spans="3:6">
      <c r="C88" s="265"/>
      <c r="D88" s="262"/>
      <c r="E88" s="262"/>
      <c r="F88" s="262"/>
    </row>
    <row r="89" spans="3:6">
      <c r="C89" s="265"/>
      <c r="D89" s="262"/>
      <c r="E89" s="262"/>
      <c r="F89" s="262"/>
    </row>
    <row r="90" spans="3:6">
      <c r="C90" s="265"/>
      <c r="D90" s="262"/>
      <c r="E90" s="262"/>
      <c r="F90" s="262"/>
    </row>
    <row r="91" spans="3:6">
      <c r="C91" s="265"/>
      <c r="D91" s="262"/>
      <c r="E91" s="262"/>
      <c r="F91" s="262"/>
    </row>
    <row r="92" spans="3:6">
      <c r="C92" s="265"/>
      <c r="D92" s="262"/>
      <c r="E92" s="262"/>
      <c r="F92" s="262"/>
    </row>
    <row r="93" spans="3:6">
      <c r="C93" s="265"/>
      <c r="D93" s="262"/>
      <c r="E93" s="262"/>
      <c r="F93" s="262"/>
    </row>
    <row r="94" spans="3:6">
      <c r="C94" s="265"/>
      <c r="D94" s="262"/>
      <c r="E94" s="262"/>
      <c r="F94" s="262"/>
    </row>
    <row r="95" spans="3:6">
      <c r="C95" s="265"/>
      <c r="D95" s="262"/>
      <c r="E95" s="262"/>
      <c r="F95" s="262"/>
    </row>
    <row r="96" spans="3:6">
      <c r="C96" s="265"/>
      <c r="D96" s="262"/>
      <c r="E96" s="262"/>
      <c r="F96" s="262"/>
    </row>
    <row r="97" spans="3:6">
      <c r="C97" s="265"/>
      <c r="D97" s="262"/>
      <c r="E97" s="262"/>
      <c r="F97" s="262"/>
    </row>
    <row r="98" spans="3:6">
      <c r="C98" s="265"/>
      <c r="D98" s="262"/>
      <c r="E98" s="262"/>
      <c r="F98" s="262"/>
    </row>
    <row r="99" spans="3:6">
      <c r="C99" s="265"/>
      <c r="D99" s="262"/>
      <c r="E99" s="262"/>
      <c r="F99" s="262"/>
    </row>
    <row r="100" spans="3:6">
      <c r="C100" s="265"/>
      <c r="D100" s="262"/>
      <c r="E100" s="262"/>
      <c r="F100" s="262"/>
    </row>
    <row r="101" spans="3:6">
      <c r="C101" s="265"/>
      <c r="D101" s="262"/>
      <c r="E101" s="262"/>
      <c r="F101" s="262"/>
    </row>
    <row r="102" spans="3:6">
      <c r="C102" s="265"/>
      <c r="D102" s="262"/>
      <c r="E102" s="262"/>
      <c r="F102" s="262"/>
    </row>
    <row r="103" spans="3:6">
      <c r="C103" s="265"/>
      <c r="D103" s="262"/>
      <c r="E103" s="262"/>
      <c r="F103" s="262"/>
    </row>
    <row r="104" spans="3:6">
      <c r="C104" s="265"/>
      <c r="D104" s="262"/>
      <c r="E104" s="262"/>
      <c r="F104" s="262"/>
    </row>
    <row r="105" spans="3:6">
      <c r="C105" s="265"/>
      <c r="D105" s="262"/>
      <c r="E105" s="262"/>
      <c r="F105" s="262"/>
    </row>
    <row r="106" spans="3:6">
      <c r="C106" s="265"/>
      <c r="D106" s="262"/>
      <c r="E106" s="262"/>
      <c r="F106" s="262"/>
    </row>
    <row r="107" spans="3:6">
      <c r="C107" s="265"/>
      <c r="D107" s="262"/>
      <c r="E107" s="262"/>
      <c r="F107" s="262"/>
    </row>
    <row r="108" spans="3:6">
      <c r="C108" s="265"/>
      <c r="D108" s="262"/>
      <c r="E108" s="262"/>
      <c r="F108" s="262"/>
    </row>
    <row r="109" spans="3:6">
      <c r="C109" s="265"/>
      <c r="D109" s="262"/>
      <c r="E109" s="262"/>
      <c r="F109" s="262"/>
    </row>
    <row r="110" spans="3:6">
      <c r="C110" s="265"/>
      <c r="D110" s="262"/>
      <c r="E110" s="262"/>
      <c r="F110" s="262"/>
    </row>
    <row r="111" spans="3:6">
      <c r="C111" s="265"/>
      <c r="D111" s="262"/>
      <c r="E111" s="262"/>
      <c r="F111" s="262"/>
    </row>
    <row r="112" spans="3:6">
      <c r="C112" s="265"/>
      <c r="D112" s="262"/>
      <c r="E112" s="262"/>
      <c r="F112" s="262"/>
    </row>
    <row r="113" spans="3:6">
      <c r="C113" s="265"/>
      <c r="D113" s="262"/>
      <c r="E113" s="262"/>
      <c r="F113" s="262"/>
    </row>
    <row r="114" spans="3:6">
      <c r="C114" s="265"/>
      <c r="D114" s="262"/>
      <c r="E114" s="262"/>
      <c r="F114" s="262"/>
    </row>
    <row r="115" spans="3:6">
      <c r="C115" s="265"/>
      <c r="D115" s="262"/>
      <c r="E115" s="262"/>
      <c r="F115" s="262"/>
    </row>
    <row r="116" spans="3:6">
      <c r="C116" s="265"/>
      <c r="D116" s="262"/>
      <c r="E116" s="262"/>
      <c r="F116" s="262"/>
    </row>
    <row r="117" spans="3:6">
      <c r="C117" s="265"/>
      <c r="D117" s="262"/>
      <c r="E117" s="262"/>
      <c r="F117" s="262"/>
    </row>
    <row r="118" spans="3:6">
      <c r="C118" s="265"/>
      <c r="D118" s="262"/>
      <c r="E118" s="262"/>
      <c r="F118" s="262"/>
    </row>
    <row r="119" spans="3:6">
      <c r="C119" s="265"/>
      <c r="D119" s="262"/>
      <c r="E119" s="262"/>
      <c r="F119" s="262"/>
    </row>
    <row r="120" spans="3:6">
      <c r="C120" s="265"/>
      <c r="D120" s="262"/>
      <c r="E120" s="262"/>
      <c r="F120" s="262"/>
    </row>
    <row r="121" spans="3:6">
      <c r="C121" s="265"/>
      <c r="D121" s="262"/>
      <c r="E121" s="262"/>
      <c r="F121" s="262"/>
    </row>
    <row r="122" spans="3:6">
      <c r="C122" s="265"/>
      <c r="D122" s="262"/>
      <c r="E122" s="262"/>
      <c r="F122" s="262"/>
    </row>
    <row r="123" spans="3:6">
      <c r="C123" s="265"/>
      <c r="D123" s="262"/>
      <c r="E123" s="262"/>
      <c r="F123" s="262"/>
    </row>
    <row r="124" spans="3:6">
      <c r="C124" s="265"/>
      <c r="D124" s="262"/>
      <c r="E124" s="262"/>
      <c r="F124" s="262"/>
    </row>
    <row r="125" spans="3:6">
      <c r="C125" s="265"/>
      <c r="D125" s="262"/>
      <c r="E125" s="262"/>
      <c r="F125" s="262"/>
    </row>
    <row r="126" spans="3:6">
      <c r="C126" s="265"/>
      <c r="D126" s="262"/>
      <c r="E126" s="262"/>
      <c r="F126" s="262"/>
    </row>
    <row r="127" spans="3:6">
      <c r="C127" s="265"/>
      <c r="D127" s="262"/>
      <c r="E127" s="262"/>
      <c r="F127" s="262"/>
    </row>
    <row r="128" spans="3:6">
      <c r="C128" s="265"/>
      <c r="D128" s="262"/>
      <c r="E128" s="262"/>
      <c r="F128" s="262"/>
    </row>
    <row r="129" spans="3:6">
      <c r="C129" s="265"/>
      <c r="D129" s="262"/>
      <c r="E129" s="262"/>
      <c r="F129" s="262"/>
    </row>
    <row r="130" spans="3:6">
      <c r="C130" s="265"/>
      <c r="D130" s="262"/>
      <c r="E130" s="262"/>
      <c r="F130" s="262"/>
    </row>
    <row r="131" spans="3:6">
      <c r="C131" s="265"/>
      <c r="D131" s="262"/>
      <c r="E131" s="262"/>
      <c r="F131" s="262"/>
    </row>
    <row r="132" spans="3:6">
      <c r="C132" s="265"/>
      <c r="D132" s="262"/>
      <c r="E132" s="262"/>
      <c r="F132" s="262"/>
    </row>
    <row r="133" spans="3:6">
      <c r="C133" s="265"/>
      <c r="D133" s="262"/>
      <c r="E133" s="262"/>
      <c r="F133" s="262"/>
    </row>
    <row r="134" spans="3:6">
      <c r="C134" s="265"/>
      <c r="D134" s="262"/>
      <c r="E134" s="262"/>
      <c r="F134" s="262"/>
    </row>
    <row r="135" spans="3:6">
      <c r="C135" s="265"/>
      <c r="D135" s="262"/>
      <c r="E135" s="262"/>
      <c r="F135" s="262"/>
    </row>
    <row r="136" spans="3:6">
      <c r="C136" s="265"/>
      <c r="D136" s="262"/>
      <c r="E136" s="262"/>
      <c r="F136" s="262"/>
    </row>
    <row r="137" spans="3:6">
      <c r="C137" s="265"/>
      <c r="D137" s="262"/>
      <c r="E137" s="262"/>
      <c r="F137" s="262"/>
    </row>
    <row r="138" spans="3:6">
      <c r="C138" s="265"/>
      <c r="D138" s="262"/>
      <c r="E138" s="262"/>
      <c r="F138" s="262"/>
    </row>
    <row r="139" spans="3:6">
      <c r="C139" s="265"/>
      <c r="D139" s="262"/>
      <c r="E139" s="262"/>
      <c r="F139" s="262"/>
    </row>
    <row r="140" spans="3:6">
      <c r="C140" s="265"/>
      <c r="D140" s="262"/>
      <c r="E140" s="262"/>
      <c r="F140" s="262"/>
    </row>
    <row r="141" spans="3:6">
      <c r="C141" s="265"/>
      <c r="D141" s="262"/>
      <c r="E141" s="262"/>
      <c r="F141" s="262"/>
    </row>
    <row r="142" spans="3:6">
      <c r="C142" s="265"/>
      <c r="D142" s="262"/>
      <c r="E142" s="262"/>
      <c r="F142" s="262"/>
    </row>
    <row r="143" spans="3:6">
      <c r="C143" s="265"/>
      <c r="D143" s="262"/>
      <c r="E143" s="262"/>
      <c r="F143" s="262"/>
    </row>
    <row r="144" spans="3:6">
      <c r="C144" s="265"/>
      <c r="D144" s="262"/>
      <c r="E144" s="262"/>
      <c r="F144" s="262"/>
    </row>
    <row r="145" spans="3:6">
      <c r="C145" s="265"/>
      <c r="D145" s="262"/>
      <c r="E145" s="262"/>
      <c r="F145" s="262"/>
    </row>
    <row r="146" spans="3:6">
      <c r="C146" s="265"/>
      <c r="D146" s="262"/>
      <c r="E146" s="262"/>
      <c r="F146" s="262"/>
    </row>
    <row r="147" spans="3:6">
      <c r="C147" s="265"/>
      <c r="D147" s="262"/>
      <c r="E147" s="262"/>
      <c r="F147" s="262"/>
    </row>
    <row r="148" spans="3:6">
      <c r="C148" s="265"/>
      <c r="D148" s="262"/>
      <c r="E148" s="262"/>
      <c r="F148" s="262"/>
    </row>
    <row r="149" spans="3:6">
      <c r="C149" s="265"/>
      <c r="D149" s="262"/>
      <c r="E149" s="262"/>
      <c r="F149" s="262"/>
    </row>
    <row r="150" spans="3:6">
      <c r="C150" s="265"/>
      <c r="D150" s="262"/>
      <c r="E150" s="262"/>
      <c r="F150" s="262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2"/>
  <sheetViews>
    <sheetView workbookViewId="0">
      <selection activeCell="L26" sqref="L26"/>
    </sheetView>
  </sheetViews>
  <sheetFormatPr defaultRowHeight="12.75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2" spans="1:13">
      <c r="K2" s="463"/>
      <c r="L2" s="463"/>
      <c r="M2" s="463"/>
    </row>
    <row r="3" spans="1:13">
      <c r="K3" s="463" t="s">
        <v>95</v>
      </c>
      <c r="L3" s="463"/>
      <c r="M3" s="463"/>
    </row>
    <row r="4" spans="1:13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463" t="s">
        <v>97</v>
      </c>
      <c r="L4" s="463" t="s">
        <v>97</v>
      </c>
      <c r="M4" s="463" t="s">
        <v>48</v>
      </c>
    </row>
    <row r="5" spans="1:13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>FREQUENCY($I$5:$I$43,$H6)</f>
        <v>3</v>
      </c>
      <c r="L6" s="14">
        <f>K6-K5</f>
        <v>2</v>
      </c>
      <c r="M6" s="25" t="s">
        <v>98</v>
      </c>
    </row>
    <row r="7" spans="1:13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ref="K7:K21" si="0">FREQUENCY($I$5:$I$43,$H7)</f>
        <v>7</v>
      </c>
      <c r="L7" s="14">
        <f>K7-K6</f>
        <v>4</v>
      </c>
      <c r="M7" s="25" t="s">
        <v>99</v>
      </c>
    </row>
    <row r="8" spans="1:13">
      <c r="A8" s="14">
        <v>1974</v>
      </c>
      <c r="B8" s="14">
        <v>1300</v>
      </c>
      <c r="C8" s="14">
        <v>1111.9416000000001</v>
      </c>
      <c r="D8" s="14">
        <f t="shared" ref="D8:D15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>FREQUENCY($I$5:$I$43,$H10)</f>
        <v>22</v>
      </c>
      <c r="L10" s="14">
        <f t="shared" si="3"/>
        <v>10</v>
      </c>
      <c r="M10" s="25" t="s">
        <v>102</v>
      </c>
    </row>
    <row r="11" spans="1:13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>
      <c r="A16" s="14">
        <v>1982</v>
      </c>
      <c r="B16" s="14">
        <v>2900</v>
      </c>
      <c r="C16" s="14">
        <v>1847.8320000000001</v>
      </c>
      <c r="D16" s="14">
        <f>FREQUENCY($C$5:$C$43,$B16)</f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>
      <c r="A23" s="14">
        <v>1989</v>
      </c>
      <c r="C23" s="14">
        <v>1215.6480000000001</v>
      </c>
      <c r="I23" s="14">
        <v>2709.672</v>
      </c>
    </row>
    <row r="24" spans="1:13">
      <c r="A24" s="14">
        <v>1990</v>
      </c>
      <c r="C24" s="14">
        <v>1776.6000000000001</v>
      </c>
      <c r="I24" s="14">
        <v>2947.5600000000004</v>
      </c>
    </row>
    <row r="25" spans="1:13">
      <c r="A25" s="14">
        <v>1991</v>
      </c>
      <c r="C25" s="14">
        <v>1522.4160000000004</v>
      </c>
      <c r="I25" s="14">
        <v>1981.7280000000001</v>
      </c>
    </row>
    <row r="26" spans="1:13">
      <c r="A26" s="14">
        <v>1992</v>
      </c>
      <c r="C26" s="14">
        <v>1202.1979199999998</v>
      </c>
      <c r="I26" s="14">
        <v>2603.8135200000006</v>
      </c>
    </row>
    <row r="27" spans="1:13">
      <c r="A27" s="14">
        <v>1993</v>
      </c>
      <c r="C27" s="14">
        <v>1152.5976000000001</v>
      </c>
      <c r="I27" s="14">
        <v>2440.5796800000003</v>
      </c>
    </row>
    <row r="28" spans="1:13">
      <c r="A28" s="14">
        <v>1994</v>
      </c>
      <c r="C28" s="14">
        <v>745.42776000000015</v>
      </c>
      <c r="I28" s="14">
        <v>3045.1344000000008</v>
      </c>
    </row>
    <row r="29" spans="1:13">
      <c r="A29" s="14">
        <v>1995</v>
      </c>
      <c r="C29" s="14">
        <v>1974.7605561600001</v>
      </c>
      <c r="I29" s="14">
        <v>3088.2654969600003</v>
      </c>
    </row>
    <row r="30" spans="1:13">
      <c r="A30" s="14">
        <v>1996</v>
      </c>
      <c r="C30" s="14">
        <v>1210.5175286399999</v>
      </c>
      <c r="I30" s="14">
        <v>2604.8674176000004</v>
      </c>
    </row>
    <row r="31" spans="1:13">
      <c r="A31" s="14">
        <v>1997</v>
      </c>
      <c r="C31" s="14">
        <v>1263.8791468800002</v>
      </c>
      <c r="I31" s="14">
        <v>3572.8653945600008</v>
      </c>
    </row>
    <row r="32" spans="1:13">
      <c r="A32" s="14">
        <v>1998</v>
      </c>
      <c r="C32" s="14">
        <v>1912.7655993600001</v>
      </c>
      <c r="I32" s="14">
        <v>3780.1235875200005</v>
      </c>
    </row>
    <row r="33" spans="1:9">
      <c r="A33" s="14">
        <v>1999</v>
      </c>
      <c r="C33" s="14">
        <v>1289.1910483199999</v>
      </c>
      <c r="I33" s="14">
        <v>3630.6120614400006</v>
      </c>
    </row>
    <row r="34" spans="1:9">
      <c r="A34" s="14">
        <v>2000</v>
      </c>
      <c r="C34" s="14">
        <v>1626.6862214400001</v>
      </c>
      <c r="I34" s="14">
        <v>2647.4691398400005</v>
      </c>
    </row>
    <row r="35" spans="1:9">
      <c r="A35" s="14">
        <v>2001</v>
      </c>
      <c r="C35" s="14">
        <v>1849.4905228800001</v>
      </c>
      <c r="I35" s="14">
        <v>1422.2450524799999</v>
      </c>
    </row>
    <row r="36" spans="1:9">
      <c r="A36" s="14">
        <v>2002</v>
      </c>
      <c r="C36" s="14">
        <v>2445.9918873600004</v>
      </c>
      <c r="I36" s="14">
        <v>2951.1288038400003</v>
      </c>
    </row>
    <row r="37" spans="1:9">
      <c r="A37" s="14">
        <v>2003</v>
      </c>
      <c r="C37" s="14">
        <v>2663.4018297600005</v>
      </c>
      <c r="I37" s="14">
        <v>5935.7140214400006</v>
      </c>
    </row>
    <row r="38" spans="1:9">
      <c r="A38" s="14">
        <v>2004</v>
      </c>
      <c r="C38" s="14">
        <v>1344.0000000000002</v>
      </c>
      <c r="I38" s="14">
        <v>4079.0400000000004</v>
      </c>
    </row>
    <row r="39" spans="1:9">
      <c r="A39" s="14">
        <v>2005</v>
      </c>
      <c r="C39" s="14">
        <v>1607.2072800000001</v>
      </c>
      <c r="I39" s="14">
        <v>2874.7855113600003</v>
      </c>
    </row>
    <row r="40" spans="1:9">
      <c r="A40" s="14">
        <v>2006</v>
      </c>
      <c r="C40" s="14">
        <v>2315.712</v>
      </c>
      <c r="I40" s="14">
        <v>2735.712</v>
      </c>
    </row>
    <row r="41" spans="1:9">
      <c r="A41" s="14">
        <v>2007</v>
      </c>
      <c r="C41" s="14">
        <v>2602.6559999999999</v>
      </c>
      <c r="I41" s="14">
        <v>3380.8320000000008</v>
      </c>
    </row>
    <row r="42" spans="1:9">
      <c r="A42" s="14">
        <v>2008</v>
      </c>
      <c r="C42" s="14">
        <v>2876.1600000000003</v>
      </c>
      <c r="I42" s="14">
        <v>6271.9776000000002</v>
      </c>
    </row>
    <row r="43" spans="1:9">
      <c r="A43" s="14">
        <v>2009</v>
      </c>
      <c r="C43" s="14">
        <v>1555</v>
      </c>
      <c r="I43" s="14">
        <v>4907</v>
      </c>
    </row>
    <row r="44" spans="1:9">
      <c r="A44" s="14">
        <v>2010</v>
      </c>
    </row>
    <row r="45" spans="1:9">
      <c r="A45" s="14">
        <v>2011</v>
      </c>
    </row>
    <row r="46" spans="1:9">
      <c r="A46" s="14">
        <v>2012</v>
      </c>
    </row>
    <row r="47" spans="1:9">
      <c r="A47" s="14">
        <v>2013</v>
      </c>
    </row>
    <row r="48" spans="1:9">
      <c r="A48" s="14">
        <v>2014</v>
      </c>
    </row>
    <row r="49" spans="1:1">
      <c r="A49" s="14">
        <v>2015</v>
      </c>
    </row>
    <row r="50" spans="1:1">
      <c r="A50" s="14">
        <v>2016</v>
      </c>
    </row>
    <row r="51" spans="1:1">
      <c r="A51" s="14">
        <v>2017</v>
      </c>
    </row>
    <row r="52" spans="1:1">
      <c r="A52" s="14">
        <v>2018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378"/>
  <sheetViews>
    <sheetView workbookViewId="0">
      <selection activeCell="AB23" sqref="AB23"/>
    </sheetView>
  </sheetViews>
  <sheetFormatPr defaultRowHeight="12.75"/>
  <sheetData>
    <row r="1" spans="3:10" ht="13.5" thickBot="1">
      <c r="F1" s="129" t="s">
        <v>882</v>
      </c>
      <c r="G1" s="129" t="s">
        <v>883</v>
      </c>
      <c r="H1" s="129" t="s">
        <v>884</v>
      </c>
      <c r="I1" s="129" t="s">
        <v>885</v>
      </c>
    </row>
    <row r="2" spans="3:10" ht="13.5" thickBot="1">
      <c r="C2" s="263">
        <v>1</v>
      </c>
      <c r="D2" s="279">
        <v>2</v>
      </c>
      <c r="E2" s="279">
        <v>1971</v>
      </c>
      <c r="F2" s="279">
        <v>36.725000000000001</v>
      </c>
      <c r="G2" s="279" t="s">
        <v>17</v>
      </c>
      <c r="H2" s="262">
        <v>37.424999999999997</v>
      </c>
      <c r="I2" s="262" t="s">
        <v>17</v>
      </c>
    </row>
    <row r="3" spans="3:10">
      <c r="C3" s="265">
        <v>2</v>
      </c>
      <c r="D3" s="262">
        <v>2</v>
      </c>
      <c r="E3" s="262">
        <v>1972</v>
      </c>
      <c r="F3" s="262">
        <v>27.95</v>
      </c>
      <c r="G3" s="262" t="s">
        <v>17</v>
      </c>
      <c r="H3" s="262">
        <v>21.84</v>
      </c>
      <c r="I3" s="262" t="s">
        <v>17</v>
      </c>
      <c r="J3" s="279"/>
    </row>
    <row r="4" spans="3:10">
      <c r="C4" s="265">
        <v>3</v>
      </c>
      <c r="D4" s="262">
        <v>2</v>
      </c>
      <c r="E4" s="262">
        <v>1974</v>
      </c>
      <c r="F4" s="262">
        <v>16.546800000000001</v>
      </c>
      <c r="G4" s="262" t="s">
        <v>17</v>
      </c>
      <c r="H4" s="262">
        <v>27.799800000000001</v>
      </c>
      <c r="I4" s="262" t="s">
        <v>17</v>
      </c>
      <c r="J4" s="262"/>
    </row>
    <row r="5" spans="3:10">
      <c r="C5" s="265">
        <v>4</v>
      </c>
      <c r="D5" s="262">
        <v>2</v>
      </c>
      <c r="E5" s="262">
        <v>1975</v>
      </c>
      <c r="F5" s="262">
        <v>26.861999999999998</v>
      </c>
      <c r="G5" s="262" t="s">
        <v>17</v>
      </c>
      <c r="H5" s="262">
        <v>50.547800000000002</v>
      </c>
      <c r="I5" s="262" t="s">
        <v>17</v>
      </c>
      <c r="J5" s="262"/>
    </row>
    <row r="6" spans="3:10">
      <c r="C6" s="265">
        <v>5</v>
      </c>
      <c r="D6" s="262">
        <v>2</v>
      </c>
      <c r="E6" s="262">
        <v>1976</v>
      </c>
      <c r="F6" s="262">
        <v>23.2623</v>
      </c>
      <c r="G6" s="262" t="s">
        <v>17</v>
      </c>
      <c r="H6" s="262">
        <v>46.7363</v>
      </c>
      <c r="I6" s="262" t="s">
        <v>17</v>
      </c>
      <c r="J6" s="262"/>
    </row>
    <row r="7" spans="3:10">
      <c r="C7" s="265">
        <v>6</v>
      </c>
      <c r="D7" s="262">
        <v>2</v>
      </c>
      <c r="E7" s="262">
        <v>1977</v>
      </c>
      <c r="F7" s="262">
        <v>16.970300000000002</v>
      </c>
      <c r="G7" s="262" t="s">
        <v>17</v>
      </c>
      <c r="H7" s="262">
        <v>28.828299999999999</v>
      </c>
      <c r="I7" s="262" t="s">
        <v>17</v>
      </c>
      <c r="J7" s="262"/>
    </row>
    <row r="8" spans="3:10">
      <c r="C8" s="265">
        <v>7</v>
      </c>
      <c r="D8" s="262">
        <v>2</v>
      </c>
      <c r="E8" s="262">
        <v>1978</v>
      </c>
      <c r="F8" s="262">
        <v>20.721299999999999</v>
      </c>
      <c r="G8" s="262" t="s">
        <v>17</v>
      </c>
      <c r="H8" s="262">
        <v>38.568800000000003</v>
      </c>
      <c r="I8" s="262" t="s">
        <v>17</v>
      </c>
      <c r="J8" s="262"/>
    </row>
    <row r="9" spans="3:10">
      <c r="C9" s="265">
        <v>8</v>
      </c>
      <c r="D9" s="262">
        <v>2</v>
      </c>
      <c r="E9" s="262">
        <v>1979</v>
      </c>
      <c r="F9" s="262">
        <v>37.674999999999997</v>
      </c>
      <c r="G9" s="262">
        <v>41.311999999999998</v>
      </c>
      <c r="H9" s="262">
        <v>39.582500000000003</v>
      </c>
      <c r="I9" s="262">
        <v>45.706000000000003</v>
      </c>
      <c r="J9" s="262"/>
    </row>
    <row r="10" spans="3:10">
      <c r="C10" s="265">
        <v>9</v>
      </c>
      <c r="D10" s="262">
        <v>2</v>
      </c>
      <c r="E10" s="262">
        <v>1980</v>
      </c>
      <c r="F10" s="262">
        <v>20.842500000000001</v>
      </c>
      <c r="G10" s="262">
        <v>24.123999999999999</v>
      </c>
      <c r="H10" s="262">
        <v>55.297499999999999</v>
      </c>
      <c r="I10" s="262">
        <v>71.605000000000004</v>
      </c>
      <c r="J10" s="262"/>
    </row>
    <row r="11" spans="3:10">
      <c r="C11" s="265">
        <v>10</v>
      </c>
      <c r="D11" s="262">
        <v>2</v>
      </c>
      <c r="E11" s="262">
        <v>1981</v>
      </c>
      <c r="F11" s="262">
        <v>19.5425</v>
      </c>
      <c r="G11" s="262">
        <v>23.927</v>
      </c>
      <c r="H11" s="262">
        <v>38.782499999999999</v>
      </c>
      <c r="I11" s="262">
        <v>62.149000000000001</v>
      </c>
      <c r="J11" s="262"/>
    </row>
    <row r="12" spans="3:10">
      <c r="C12" s="265">
        <v>11</v>
      </c>
      <c r="D12" s="262">
        <v>2</v>
      </c>
      <c r="E12" s="262">
        <v>1982</v>
      </c>
      <c r="F12" s="262">
        <v>27.497499999999999</v>
      </c>
      <c r="G12" s="262">
        <v>34.968000000000004</v>
      </c>
      <c r="H12" s="262">
        <v>27.8</v>
      </c>
      <c r="I12" s="262">
        <v>46.161999999999999</v>
      </c>
      <c r="J12" s="262"/>
    </row>
    <row r="13" spans="3:10">
      <c r="C13" s="265">
        <v>12</v>
      </c>
      <c r="D13" s="262">
        <v>2</v>
      </c>
      <c r="E13" s="262">
        <v>1983</v>
      </c>
      <c r="F13" s="262">
        <v>38.537500000000001</v>
      </c>
      <c r="G13" s="262">
        <v>41.87</v>
      </c>
      <c r="H13" s="262">
        <v>37.417499999999997</v>
      </c>
      <c r="I13" s="262">
        <v>55.697000000000003</v>
      </c>
      <c r="J13" s="262"/>
    </row>
    <row r="14" spans="3:10">
      <c r="C14" s="265">
        <v>13</v>
      </c>
      <c r="D14" s="262">
        <v>2</v>
      </c>
      <c r="E14" s="262">
        <v>1984</v>
      </c>
      <c r="F14" s="262">
        <v>33.365000000000002</v>
      </c>
      <c r="G14" s="262">
        <v>39.930999999999997</v>
      </c>
      <c r="H14" s="262">
        <v>40.35</v>
      </c>
      <c r="I14" s="262">
        <v>60.904000000000003</v>
      </c>
      <c r="J14" s="262"/>
    </row>
    <row r="15" spans="3:10">
      <c r="C15" s="265">
        <v>14</v>
      </c>
      <c r="D15" s="262">
        <v>2</v>
      </c>
      <c r="E15" s="262">
        <v>1985</v>
      </c>
      <c r="F15" s="262">
        <v>20.4175</v>
      </c>
      <c r="G15" s="262">
        <v>23.358000000000001</v>
      </c>
      <c r="H15" s="262">
        <v>30.22</v>
      </c>
      <c r="I15" s="262">
        <v>48.509</v>
      </c>
      <c r="J15" s="262"/>
    </row>
    <row r="16" spans="3:10">
      <c r="C16" s="265">
        <v>15</v>
      </c>
      <c r="D16" s="262">
        <v>2</v>
      </c>
      <c r="E16" s="262">
        <v>1986</v>
      </c>
      <c r="F16" s="262">
        <v>40.3825</v>
      </c>
      <c r="G16" s="262" t="s">
        <v>17</v>
      </c>
      <c r="H16" s="262">
        <v>46.01</v>
      </c>
      <c r="I16" s="262" t="s">
        <v>17</v>
      </c>
      <c r="J16" s="262"/>
    </row>
    <row r="17" spans="3:10">
      <c r="C17" s="265">
        <v>16</v>
      </c>
      <c r="D17" s="262">
        <v>2</v>
      </c>
      <c r="E17" s="262">
        <v>1987</v>
      </c>
      <c r="F17" s="262">
        <v>30.4925</v>
      </c>
      <c r="G17" s="262" t="s">
        <v>17</v>
      </c>
      <c r="H17" s="262">
        <v>41.502499999999998</v>
      </c>
      <c r="I17" s="262" t="s">
        <v>17</v>
      </c>
      <c r="J17" s="262"/>
    </row>
    <row r="18" spans="3:10">
      <c r="C18" s="265">
        <v>17</v>
      </c>
      <c r="D18" s="262">
        <v>2</v>
      </c>
      <c r="E18" s="262">
        <v>1988</v>
      </c>
      <c r="F18" s="262">
        <v>27.072500000000002</v>
      </c>
      <c r="G18" s="262" t="s">
        <v>17</v>
      </c>
      <c r="H18" s="262">
        <v>63.16</v>
      </c>
      <c r="I18" s="262" t="s">
        <v>17</v>
      </c>
      <c r="J18" s="262"/>
    </row>
    <row r="19" spans="3:10">
      <c r="C19" s="265">
        <v>18</v>
      </c>
      <c r="D19" s="262">
        <v>2</v>
      </c>
      <c r="E19" s="262">
        <v>1989</v>
      </c>
      <c r="F19" s="262">
        <v>18.09</v>
      </c>
      <c r="G19" s="262" t="s">
        <v>17</v>
      </c>
      <c r="H19" s="262">
        <v>40.322499999999998</v>
      </c>
      <c r="I19" s="262" t="s">
        <v>17</v>
      </c>
      <c r="J19" s="262"/>
    </row>
    <row r="20" spans="3:10">
      <c r="C20" s="265">
        <v>19</v>
      </c>
      <c r="D20" s="262">
        <v>2</v>
      </c>
      <c r="E20" s="262">
        <v>1990</v>
      </c>
      <c r="F20" s="262">
        <v>26.4375</v>
      </c>
      <c r="G20" s="262" t="s">
        <v>17</v>
      </c>
      <c r="H20" s="262">
        <v>43.862499999999997</v>
      </c>
      <c r="I20" s="262" t="s">
        <v>17</v>
      </c>
      <c r="J20" s="262"/>
    </row>
    <row r="21" spans="3:10">
      <c r="C21" s="265">
        <v>20</v>
      </c>
      <c r="D21" s="262">
        <v>2</v>
      </c>
      <c r="E21" s="262">
        <v>1991</v>
      </c>
      <c r="F21" s="262">
        <v>22.655000000000001</v>
      </c>
      <c r="G21" s="262">
        <v>29.087</v>
      </c>
      <c r="H21" s="262">
        <v>29.49</v>
      </c>
      <c r="I21" s="262">
        <v>51.963000000000001</v>
      </c>
      <c r="J21" s="262"/>
    </row>
    <row r="22" spans="3:10">
      <c r="C22" s="265">
        <v>21</v>
      </c>
      <c r="D22" s="262">
        <v>2</v>
      </c>
      <c r="E22" s="262">
        <v>1992</v>
      </c>
      <c r="F22" s="262">
        <v>17.889900000000001</v>
      </c>
      <c r="G22" s="262" t="s">
        <v>17</v>
      </c>
      <c r="H22" s="262">
        <v>38.747199999999999</v>
      </c>
      <c r="I22" s="262" t="s">
        <v>17</v>
      </c>
      <c r="J22" s="262"/>
    </row>
    <row r="23" spans="3:10">
      <c r="C23" s="265">
        <v>22</v>
      </c>
      <c r="D23" s="262">
        <v>2</v>
      </c>
      <c r="E23" s="262">
        <v>1993</v>
      </c>
      <c r="F23" s="262">
        <v>17.151800000000001</v>
      </c>
      <c r="G23" s="262">
        <v>19.986999999999998</v>
      </c>
      <c r="H23" s="262">
        <v>36.318199999999997</v>
      </c>
      <c r="I23" s="262">
        <v>53.51</v>
      </c>
      <c r="J23" s="262"/>
    </row>
    <row r="24" spans="3:10">
      <c r="C24" s="265">
        <v>23</v>
      </c>
      <c r="D24" s="262">
        <v>2</v>
      </c>
      <c r="E24" s="262">
        <v>1994</v>
      </c>
      <c r="F24" s="262">
        <v>11.092700000000001</v>
      </c>
      <c r="G24" s="262" t="s">
        <v>17</v>
      </c>
      <c r="H24" s="262">
        <v>45.314500000000002</v>
      </c>
      <c r="I24" s="262" t="s">
        <v>17</v>
      </c>
      <c r="J24" s="262"/>
    </row>
    <row r="25" spans="3:10">
      <c r="C25" s="265">
        <v>24</v>
      </c>
      <c r="D25" s="262">
        <v>2</v>
      </c>
      <c r="E25" s="262">
        <v>1995</v>
      </c>
      <c r="F25" s="262">
        <v>29.386299999999999</v>
      </c>
      <c r="G25" s="262" t="s">
        <v>17</v>
      </c>
      <c r="H25" s="262">
        <v>45.956299999999999</v>
      </c>
      <c r="I25" s="262" t="s">
        <v>17</v>
      </c>
      <c r="J25" s="262"/>
    </row>
    <row r="26" spans="3:10">
      <c r="C26" s="265">
        <v>25</v>
      </c>
      <c r="D26" s="262">
        <v>2</v>
      </c>
      <c r="E26" s="262">
        <v>1996</v>
      </c>
      <c r="F26" s="262">
        <v>18.0137</v>
      </c>
      <c r="G26" s="262">
        <v>26.193000000000001</v>
      </c>
      <c r="H26" s="262">
        <v>38.762900000000002</v>
      </c>
      <c r="I26" s="262">
        <v>74.111000000000004</v>
      </c>
      <c r="J26" s="262"/>
    </row>
    <row r="27" spans="3:10">
      <c r="C27" s="265">
        <v>26</v>
      </c>
      <c r="D27" s="262">
        <v>2</v>
      </c>
      <c r="E27" s="262">
        <v>1997</v>
      </c>
      <c r="F27" s="262">
        <v>18.807700000000001</v>
      </c>
      <c r="G27" s="262">
        <v>28.866</v>
      </c>
      <c r="H27" s="262">
        <v>53.1676</v>
      </c>
      <c r="I27" s="262">
        <v>83.73</v>
      </c>
      <c r="J27" s="262"/>
    </row>
    <row r="28" spans="3:10">
      <c r="C28" s="265">
        <v>27</v>
      </c>
      <c r="D28" s="262">
        <v>2</v>
      </c>
      <c r="E28" s="262">
        <v>1998</v>
      </c>
      <c r="F28" s="262">
        <v>28.463799999999999</v>
      </c>
      <c r="G28" s="262">
        <v>39.704999999999998</v>
      </c>
      <c r="H28" s="262">
        <v>56.251800000000003</v>
      </c>
      <c r="I28" s="262">
        <v>87.605000000000004</v>
      </c>
      <c r="J28" s="262"/>
    </row>
    <row r="29" spans="3:10">
      <c r="C29" s="265">
        <v>28</v>
      </c>
      <c r="D29" s="262">
        <v>2</v>
      </c>
      <c r="E29" s="262">
        <v>1999</v>
      </c>
      <c r="F29" s="262">
        <v>19.1844</v>
      </c>
      <c r="G29" s="262">
        <v>25.925999999999998</v>
      </c>
      <c r="H29" s="262">
        <v>54.027000000000001</v>
      </c>
      <c r="I29" s="262">
        <v>84.9</v>
      </c>
      <c r="J29" s="262"/>
    </row>
    <row r="30" spans="3:10">
      <c r="C30" s="265">
        <v>29</v>
      </c>
      <c r="D30" s="262">
        <v>2</v>
      </c>
      <c r="E30" s="262">
        <v>2000</v>
      </c>
      <c r="F30" s="262">
        <v>24.206600000000002</v>
      </c>
      <c r="G30" s="262">
        <v>35.241999999999997</v>
      </c>
      <c r="H30" s="262">
        <v>39.396900000000002</v>
      </c>
      <c r="I30" s="262">
        <v>61.055</v>
      </c>
      <c r="J30" s="262"/>
    </row>
    <row r="31" spans="3:10">
      <c r="C31" s="265">
        <v>30</v>
      </c>
      <c r="D31" s="262">
        <v>2</v>
      </c>
      <c r="E31" s="262">
        <v>2001</v>
      </c>
      <c r="F31" s="262">
        <v>27.522200000000002</v>
      </c>
      <c r="G31" s="262">
        <v>31.408999999999999</v>
      </c>
      <c r="H31" s="262">
        <v>21.164400000000001</v>
      </c>
      <c r="I31" s="262">
        <v>32.996000000000002</v>
      </c>
      <c r="J31" s="262"/>
    </row>
    <row r="32" spans="3:10">
      <c r="C32" s="265">
        <v>31</v>
      </c>
      <c r="D32" s="262">
        <v>2</v>
      </c>
      <c r="E32" s="262">
        <v>2002</v>
      </c>
      <c r="F32" s="262">
        <v>36.398699999999998</v>
      </c>
      <c r="G32" s="262">
        <v>40.820999999999998</v>
      </c>
      <c r="H32" s="262">
        <v>43.915599999999998</v>
      </c>
      <c r="I32" s="262">
        <v>66.417000000000002</v>
      </c>
      <c r="J32" s="262"/>
    </row>
    <row r="33" spans="3:10">
      <c r="C33" s="265">
        <v>32</v>
      </c>
      <c r="D33" s="262">
        <v>2</v>
      </c>
      <c r="E33" s="262">
        <v>2003</v>
      </c>
      <c r="F33" s="262">
        <v>39.634</v>
      </c>
      <c r="G33" s="262">
        <v>45.454999999999998</v>
      </c>
      <c r="H33" s="262">
        <v>88.329099999999997</v>
      </c>
      <c r="I33" s="262">
        <v>138.66399999999999</v>
      </c>
      <c r="J33" s="262"/>
    </row>
    <row r="34" spans="3:10">
      <c r="C34" s="265">
        <v>33</v>
      </c>
      <c r="D34" s="262">
        <v>2</v>
      </c>
      <c r="E34" s="262">
        <v>2004</v>
      </c>
      <c r="F34" s="262">
        <v>20.040600000000001</v>
      </c>
      <c r="G34" s="262">
        <v>27.984999999999999</v>
      </c>
      <c r="H34" s="262">
        <v>60.795099999999998</v>
      </c>
      <c r="I34" s="262">
        <v>102.00700000000001</v>
      </c>
      <c r="J34" s="262"/>
    </row>
    <row r="35" spans="3:10">
      <c r="C35" s="265">
        <v>34</v>
      </c>
      <c r="D35" s="262">
        <v>2</v>
      </c>
      <c r="E35" s="262">
        <v>2005</v>
      </c>
      <c r="F35" s="262">
        <v>23.916799999999999</v>
      </c>
      <c r="G35" s="262">
        <v>32.878999999999998</v>
      </c>
      <c r="H35" s="262">
        <v>42.779499999999999</v>
      </c>
      <c r="I35" s="262">
        <v>63.877000000000002</v>
      </c>
      <c r="J35" s="262"/>
    </row>
    <row r="36" spans="3:10">
      <c r="C36" s="265">
        <v>35</v>
      </c>
      <c r="D36" s="262">
        <v>2</v>
      </c>
      <c r="E36" s="262">
        <v>2006</v>
      </c>
      <c r="F36" s="262">
        <v>34.463500000000003</v>
      </c>
      <c r="G36" s="262">
        <v>35.398000000000003</v>
      </c>
      <c r="H36" s="262">
        <v>40.714799999999997</v>
      </c>
      <c r="I36" s="262">
        <v>65.096999999999994</v>
      </c>
      <c r="J36" s="262"/>
    </row>
    <row r="37" spans="3:10">
      <c r="C37" s="265">
        <v>36</v>
      </c>
      <c r="D37" s="262">
        <v>2</v>
      </c>
      <c r="E37" s="262">
        <v>2007</v>
      </c>
      <c r="F37" s="262">
        <v>38.729999999999997</v>
      </c>
      <c r="G37" s="262">
        <v>42.311</v>
      </c>
      <c r="H37" s="262">
        <v>50.31</v>
      </c>
      <c r="I37" s="262">
        <v>71.117999999999995</v>
      </c>
      <c r="J37" s="262"/>
    </row>
    <row r="38" spans="3:10">
      <c r="C38" s="265">
        <v>37</v>
      </c>
      <c r="D38" s="262">
        <v>2</v>
      </c>
      <c r="E38" s="262">
        <v>2008</v>
      </c>
      <c r="F38" s="262">
        <v>42.282600000000002</v>
      </c>
      <c r="G38" s="262">
        <v>41.264000000000003</v>
      </c>
      <c r="H38" s="262">
        <v>88.324700000000007</v>
      </c>
      <c r="I38" s="262">
        <v>114.148</v>
      </c>
      <c r="J38" s="262"/>
    </row>
    <row r="39" spans="3:10">
      <c r="C39" s="265">
        <v>38</v>
      </c>
      <c r="D39" s="262">
        <v>2</v>
      </c>
      <c r="E39" s="262">
        <v>2009</v>
      </c>
      <c r="F39" s="262">
        <v>23.14</v>
      </c>
      <c r="G39" s="262">
        <v>25.007000000000001</v>
      </c>
      <c r="H39" s="262">
        <v>73.034999999999997</v>
      </c>
      <c r="I39" s="262">
        <v>78.495000000000005</v>
      </c>
      <c r="J39" s="262"/>
    </row>
    <row r="40" spans="3:10">
      <c r="C40" s="265">
        <v>39</v>
      </c>
      <c r="D40" s="262">
        <v>2</v>
      </c>
      <c r="E40" s="262">
        <v>2010</v>
      </c>
      <c r="F40" s="262">
        <v>13.0205</v>
      </c>
      <c r="G40" s="262">
        <v>18.190000000000001</v>
      </c>
      <c r="H40" s="262">
        <v>31.327000000000002</v>
      </c>
      <c r="I40" s="262">
        <v>47.896999999999998</v>
      </c>
      <c r="J40" s="262"/>
    </row>
    <row r="41" spans="3:10">
      <c r="C41" s="265">
        <v>40</v>
      </c>
      <c r="D41" s="262">
        <v>2</v>
      </c>
      <c r="E41" s="262">
        <v>2011</v>
      </c>
      <c r="F41" s="262">
        <v>27.515000000000001</v>
      </c>
      <c r="G41" s="262">
        <v>31.466000000000001</v>
      </c>
      <c r="H41" s="262">
        <v>44.692500000000003</v>
      </c>
      <c r="I41" s="262">
        <v>76.409000000000006</v>
      </c>
      <c r="J41" s="262"/>
    </row>
    <row r="42" spans="3:10">
      <c r="C42" s="265">
        <v>41</v>
      </c>
      <c r="D42" s="262">
        <v>2</v>
      </c>
      <c r="E42" s="262">
        <v>2012</v>
      </c>
      <c r="F42" s="262">
        <v>27.074999999999999</v>
      </c>
      <c r="G42" s="262">
        <v>31.048999999999999</v>
      </c>
      <c r="H42" s="262">
        <v>61.225000000000001</v>
      </c>
      <c r="I42" s="262">
        <v>78.284999999999997</v>
      </c>
      <c r="J42" s="262"/>
    </row>
    <row r="43" spans="3:10">
      <c r="C43" s="265">
        <v>42</v>
      </c>
      <c r="D43" s="262">
        <v>2</v>
      </c>
      <c r="E43" s="262">
        <v>2013</v>
      </c>
      <c r="F43" s="262">
        <v>23.010200000000001</v>
      </c>
      <c r="G43" s="262">
        <v>27.960999999999999</v>
      </c>
      <c r="H43" s="262">
        <v>39.885399999999997</v>
      </c>
      <c r="I43" s="262">
        <v>56.823999999999998</v>
      </c>
      <c r="J43" s="262"/>
    </row>
    <row r="44" spans="3:10">
      <c r="C44" s="265">
        <v>43</v>
      </c>
      <c r="D44" s="262">
        <v>2</v>
      </c>
      <c r="E44" s="262">
        <v>2014</v>
      </c>
      <c r="F44" s="262">
        <v>29.798100000000002</v>
      </c>
      <c r="G44" s="262">
        <v>33.695999999999998</v>
      </c>
      <c r="H44" s="262">
        <v>28.236899999999999</v>
      </c>
      <c r="I44" s="262">
        <v>47.642000000000003</v>
      </c>
      <c r="J44" s="262"/>
    </row>
    <row r="45" spans="3:10">
      <c r="C45" s="265">
        <v>44</v>
      </c>
      <c r="D45" s="262">
        <v>2</v>
      </c>
      <c r="E45" s="262">
        <v>2015</v>
      </c>
      <c r="F45" s="262">
        <v>28.514800000000001</v>
      </c>
      <c r="G45" s="262">
        <v>32.947000000000003</v>
      </c>
      <c r="H45" s="262">
        <v>40.094299999999997</v>
      </c>
      <c r="I45" s="262">
        <v>55.472000000000001</v>
      </c>
      <c r="J45" s="262"/>
    </row>
    <row r="46" spans="3:10">
      <c r="C46" s="265">
        <v>45</v>
      </c>
      <c r="D46" s="262">
        <v>2</v>
      </c>
      <c r="E46" s="262">
        <v>2016</v>
      </c>
      <c r="F46" s="262">
        <v>28.485099999999999</v>
      </c>
      <c r="G46" s="262">
        <v>29.329000000000001</v>
      </c>
      <c r="H46" s="262">
        <v>78.822900000000004</v>
      </c>
      <c r="I46" s="262">
        <v>107.50700000000001</v>
      </c>
      <c r="J46" s="262"/>
    </row>
    <row r="47" spans="3:10">
      <c r="C47" s="265">
        <v>46</v>
      </c>
      <c r="D47" s="262">
        <v>2</v>
      </c>
      <c r="E47" s="262">
        <v>2017</v>
      </c>
      <c r="F47" s="262">
        <v>17.812200000000001</v>
      </c>
      <c r="G47" s="262" t="s">
        <v>17</v>
      </c>
      <c r="H47" s="262">
        <v>79.718800000000002</v>
      </c>
      <c r="I47" s="262" t="s">
        <v>17</v>
      </c>
      <c r="J47" s="262"/>
    </row>
    <row r="48" spans="3:10">
      <c r="C48" s="265">
        <v>47</v>
      </c>
      <c r="D48" s="262">
        <v>2</v>
      </c>
      <c r="E48" s="262">
        <v>2018</v>
      </c>
      <c r="F48" s="262">
        <v>25.171500000000002</v>
      </c>
      <c r="G48" s="262" t="s">
        <v>17</v>
      </c>
      <c r="H48" s="262">
        <v>30.976900000000001</v>
      </c>
      <c r="I48" s="262" t="s">
        <v>17</v>
      </c>
      <c r="J48" s="262"/>
    </row>
    <row r="49" spans="3:10">
      <c r="C49" s="265"/>
      <c r="D49" s="262"/>
      <c r="E49" s="262"/>
      <c r="H49" s="262"/>
      <c r="I49" s="262"/>
      <c r="J49" s="262"/>
    </row>
    <row r="50" spans="3:10">
      <c r="C50" s="265"/>
      <c r="D50" s="262"/>
      <c r="E50" s="262"/>
      <c r="H50" s="262"/>
      <c r="I50" s="262"/>
      <c r="J50" s="262"/>
    </row>
    <row r="51" spans="3:10">
      <c r="C51" s="265"/>
      <c r="D51" s="262"/>
      <c r="E51" s="262"/>
      <c r="H51" s="262"/>
      <c r="I51" s="262"/>
      <c r="J51" s="262"/>
    </row>
    <row r="52" spans="3:10">
      <c r="C52" s="265"/>
      <c r="D52" s="262"/>
      <c r="E52" s="262"/>
      <c r="H52" s="262"/>
      <c r="I52" s="262"/>
      <c r="J52" s="262"/>
    </row>
    <row r="53" spans="3:10">
      <c r="C53" s="265"/>
      <c r="D53" s="262"/>
      <c r="E53" s="262"/>
      <c r="H53" s="262"/>
      <c r="I53" s="262"/>
      <c r="J53" s="262"/>
    </row>
    <row r="54" spans="3:10">
      <c r="C54" s="265"/>
      <c r="D54" s="262"/>
      <c r="E54" s="262"/>
      <c r="H54" s="262"/>
      <c r="I54" s="262"/>
      <c r="J54" s="262"/>
    </row>
    <row r="55" spans="3:10">
      <c r="C55" s="265"/>
      <c r="D55" s="262"/>
      <c r="E55" s="262"/>
      <c r="H55" s="262"/>
      <c r="I55" s="262"/>
      <c r="J55" s="262"/>
    </row>
    <row r="56" spans="3:10">
      <c r="C56" s="265"/>
      <c r="D56" s="262"/>
      <c r="E56" s="262"/>
      <c r="H56" s="262"/>
      <c r="I56" s="262"/>
      <c r="J56" s="262"/>
    </row>
    <row r="57" spans="3:10">
      <c r="C57" s="265"/>
      <c r="D57" s="262"/>
      <c r="E57" s="262"/>
      <c r="H57" s="262"/>
      <c r="I57" s="262"/>
      <c r="J57" s="262"/>
    </row>
    <row r="58" spans="3:10">
      <c r="C58" s="265"/>
      <c r="D58" s="262"/>
      <c r="E58" s="262"/>
      <c r="H58" s="262"/>
      <c r="I58" s="262"/>
      <c r="J58" s="262"/>
    </row>
    <row r="59" spans="3:10">
      <c r="C59" s="265"/>
      <c r="D59" s="262"/>
      <c r="E59" s="262"/>
      <c r="H59" s="262"/>
      <c r="I59" s="262"/>
      <c r="J59" s="262"/>
    </row>
    <row r="60" spans="3:10">
      <c r="C60" s="265"/>
      <c r="D60" s="262"/>
      <c r="E60" s="262"/>
      <c r="H60" s="262"/>
      <c r="I60" s="262"/>
      <c r="J60" s="262"/>
    </row>
    <row r="61" spans="3:10">
      <c r="C61" s="265"/>
      <c r="D61" s="262"/>
      <c r="E61" s="262"/>
      <c r="H61" s="262"/>
      <c r="I61" s="262"/>
      <c r="J61" s="262"/>
    </row>
    <row r="62" spans="3:10">
      <c r="C62" s="265"/>
      <c r="D62" s="262"/>
      <c r="E62" s="262"/>
      <c r="H62" s="262"/>
      <c r="I62" s="262"/>
      <c r="J62" s="262"/>
    </row>
    <row r="63" spans="3:10">
      <c r="C63" s="265"/>
      <c r="D63" s="262"/>
      <c r="E63" s="262"/>
      <c r="H63" s="262"/>
      <c r="I63" s="262"/>
      <c r="J63" s="262"/>
    </row>
    <row r="64" spans="3:10">
      <c r="C64" s="265"/>
      <c r="D64" s="262"/>
      <c r="E64" s="262"/>
      <c r="H64" s="262"/>
      <c r="I64" s="262"/>
      <c r="J64" s="262"/>
    </row>
    <row r="65" spans="3:10">
      <c r="C65" s="265"/>
      <c r="D65" s="262"/>
      <c r="E65" s="262"/>
      <c r="H65" s="262"/>
      <c r="I65" s="262"/>
      <c r="J65" s="262"/>
    </row>
    <row r="66" spans="3:10">
      <c r="C66" s="265"/>
      <c r="D66" s="262"/>
      <c r="E66" s="262"/>
      <c r="H66" s="262"/>
      <c r="I66" s="262"/>
      <c r="J66" s="262"/>
    </row>
    <row r="67" spans="3:10">
      <c r="C67" s="265"/>
      <c r="D67" s="262"/>
      <c r="E67" s="262"/>
      <c r="H67" s="262"/>
      <c r="I67" s="262"/>
      <c r="J67" s="262"/>
    </row>
    <row r="68" spans="3:10">
      <c r="C68" s="265"/>
      <c r="D68" s="262"/>
      <c r="E68" s="262"/>
      <c r="H68" s="262"/>
      <c r="I68" s="262"/>
      <c r="J68" s="262"/>
    </row>
    <row r="69" spans="3:10">
      <c r="C69" s="265"/>
      <c r="D69" s="262"/>
      <c r="E69" s="262"/>
      <c r="H69" s="262"/>
      <c r="I69" s="262"/>
      <c r="J69" s="262"/>
    </row>
    <row r="70" spans="3:10">
      <c r="C70" s="265"/>
      <c r="D70" s="262"/>
      <c r="E70" s="262"/>
      <c r="H70" s="262"/>
      <c r="I70" s="262"/>
      <c r="J70" s="262"/>
    </row>
    <row r="71" spans="3:10">
      <c r="C71" s="265"/>
      <c r="D71" s="262"/>
      <c r="E71" s="262"/>
      <c r="H71" s="262"/>
      <c r="I71" s="262"/>
      <c r="J71" s="262"/>
    </row>
    <row r="72" spans="3:10">
      <c r="C72" s="265"/>
      <c r="D72" s="262"/>
      <c r="E72" s="262"/>
      <c r="H72" s="262"/>
      <c r="I72" s="262"/>
      <c r="J72" s="262"/>
    </row>
    <row r="73" spans="3:10">
      <c r="C73" s="265"/>
      <c r="D73" s="262"/>
      <c r="E73" s="262"/>
      <c r="H73" s="262"/>
      <c r="I73" s="262"/>
      <c r="J73" s="262"/>
    </row>
    <row r="74" spans="3:10">
      <c r="C74" s="265"/>
      <c r="D74" s="262"/>
      <c r="E74" s="262"/>
      <c r="H74" s="262"/>
      <c r="I74" s="262"/>
      <c r="J74" s="262"/>
    </row>
    <row r="75" spans="3:10">
      <c r="C75" s="265"/>
      <c r="D75" s="262"/>
      <c r="E75" s="262"/>
      <c r="H75" s="262"/>
      <c r="I75" s="262"/>
      <c r="J75" s="262"/>
    </row>
    <row r="76" spans="3:10">
      <c r="C76" s="265"/>
      <c r="D76" s="262"/>
      <c r="E76" s="262"/>
      <c r="H76" s="262"/>
      <c r="I76" s="262"/>
      <c r="J76" s="262"/>
    </row>
    <row r="77" spans="3:10">
      <c r="C77" s="265"/>
      <c r="D77" s="262"/>
      <c r="E77" s="262"/>
      <c r="H77" s="262"/>
      <c r="I77" s="262"/>
      <c r="J77" s="262"/>
    </row>
    <row r="78" spans="3:10">
      <c r="C78" s="265"/>
      <c r="D78" s="262"/>
      <c r="E78" s="262"/>
      <c r="H78" s="262"/>
      <c r="I78" s="262"/>
      <c r="J78" s="262"/>
    </row>
    <row r="79" spans="3:10">
      <c r="C79" s="265"/>
      <c r="D79" s="262"/>
      <c r="E79" s="262"/>
      <c r="H79" s="262"/>
      <c r="I79" s="262"/>
      <c r="J79" s="262"/>
    </row>
    <row r="80" spans="3:10">
      <c r="C80" s="265"/>
      <c r="D80" s="262"/>
      <c r="E80" s="262"/>
      <c r="H80" s="262"/>
      <c r="I80" s="262"/>
      <c r="J80" s="262"/>
    </row>
    <row r="81" spans="3:10">
      <c r="C81" s="265"/>
      <c r="D81" s="262"/>
      <c r="E81" s="262"/>
      <c r="H81" s="262"/>
      <c r="I81" s="262"/>
      <c r="J81" s="262"/>
    </row>
    <row r="82" spans="3:10">
      <c r="C82" s="265"/>
      <c r="D82" s="262"/>
      <c r="E82" s="262"/>
      <c r="H82" s="262"/>
      <c r="I82" s="262"/>
      <c r="J82" s="262"/>
    </row>
    <row r="83" spans="3:10">
      <c r="C83" s="265"/>
      <c r="D83" s="262"/>
      <c r="E83" s="262"/>
      <c r="H83" s="262"/>
      <c r="I83" s="262"/>
      <c r="J83" s="262"/>
    </row>
    <row r="84" spans="3:10">
      <c r="C84" s="265"/>
      <c r="D84" s="262"/>
      <c r="E84" s="262"/>
      <c r="H84" s="262"/>
      <c r="I84" s="262"/>
      <c r="J84" s="262"/>
    </row>
    <row r="85" spans="3:10">
      <c r="C85" s="265"/>
      <c r="D85" s="262"/>
      <c r="E85" s="262"/>
      <c r="H85" s="262"/>
      <c r="I85" s="262"/>
      <c r="J85" s="262"/>
    </row>
    <row r="86" spans="3:10">
      <c r="C86" s="265"/>
      <c r="D86" s="262"/>
      <c r="E86" s="262"/>
      <c r="H86" s="262"/>
      <c r="I86" s="262"/>
      <c r="J86" s="262"/>
    </row>
    <row r="87" spans="3:10">
      <c r="C87" s="265"/>
      <c r="D87" s="262"/>
      <c r="E87" s="262"/>
      <c r="H87" s="262"/>
      <c r="I87" s="262"/>
      <c r="J87" s="262"/>
    </row>
    <row r="88" spans="3:10">
      <c r="C88" s="265"/>
      <c r="D88" s="262"/>
      <c r="E88" s="262"/>
      <c r="H88" s="262"/>
      <c r="I88" s="262"/>
      <c r="J88" s="262"/>
    </row>
    <row r="89" spans="3:10">
      <c r="C89" s="265"/>
      <c r="D89" s="262"/>
      <c r="E89" s="262"/>
      <c r="H89" s="262"/>
      <c r="I89" s="262"/>
      <c r="J89" s="262"/>
    </row>
    <row r="90" spans="3:10">
      <c r="C90" s="265"/>
      <c r="D90" s="262"/>
      <c r="E90" s="262"/>
      <c r="H90" s="262"/>
      <c r="I90" s="262"/>
      <c r="J90" s="262"/>
    </row>
    <row r="91" spans="3:10">
      <c r="C91" s="265"/>
      <c r="D91" s="262"/>
      <c r="E91" s="262"/>
      <c r="H91" s="262"/>
      <c r="I91" s="262"/>
      <c r="J91" s="262"/>
    </row>
    <row r="92" spans="3:10">
      <c r="C92" s="265"/>
      <c r="D92" s="262"/>
      <c r="E92" s="262"/>
      <c r="H92" s="262"/>
      <c r="I92" s="262"/>
      <c r="J92" s="262"/>
    </row>
    <row r="93" spans="3:10">
      <c r="C93" s="265"/>
      <c r="D93" s="262"/>
      <c r="E93" s="262"/>
      <c r="H93" s="262"/>
      <c r="I93" s="262"/>
      <c r="J93" s="262"/>
    </row>
    <row r="94" spans="3:10">
      <c r="C94" s="265"/>
      <c r="D94" s="262"/>
      <c r="E94" s="262"/>
      <c r="H94" s="262"/>
      <c r="I94" s="262"/>
      <c r="J94" s="262"/>
    </row>
    <row r="95" spans="3:10">
      <c r="C95" s="265"/>
      <c r="D95" s="262"/>
      <c r="E95" s="262"/>
      <c r="H95" s="262"/>
      <c r="I95" s="262"/>
      <c r="J95" s="262"/>
    </row>
    <row r="96" spans="3:10">
      <c r="C96" s="265"/>
      <c r="D96" s="262"/>
      <c r="E96" s="494"/>
      <c r="F96" s="262"/>
      <c r="G96" s="262"/>
      <c r="H96" s="262"/>
      <c r="I96" s="262"/>
      <c r="J96" s="262"/>
    </row>
    <row r="97" spans="3:10">
      <c r="C97" s="265"/>
      <c r="D97" s="262"/>
      <c r="E97" s="494"/>
      <c r="F97" s="262"/>
      <c r="G97" s="262"/>
      <c r="H97" s="262"/>
      <c r="I97" s="262"/>
      <c r="J97" s="262"/>
    </row>
    <row r="98" spans="3:10">
      <c r="C98" s="265"/>
      <c r="D98" s="262"/>
      <c r="E98" s="494"/>
      <c r="F98" s="262"/>
      <c r="G98" s="262"/>
      <c r="H98" s="262"/>
      <c r="I98" s="262"/>
      <c r="J98" s="262"/>
    </row>
    <row r="99" spans="3:10">
      <c r="C99" s="265"/>
      <c r="D99" s="262"/>
      <c r="E99" s="494"/>
      <c r="F99" s="262"/>
      <c r="G99" s="262"/>
      <c r="H99" s="262"/>
      <c r="I99" s="262"/>
      <c r="J99" s="262"/>
    </row>
    <row r="100" spans="3:10">
      <c r="C100" s="265"/>
      <c r="D100" s="262"/>
      <c r="E100" s="494"/>
      <c r="F100" s="262"/>
      <c r="G100" s="262"/>
      <c r="H100" s="262"/>
      <c r="I100" s="262"/>
      <c r="J100" s="262"/>
    </row>
    <row r="101" spans="3:10">
      <c r="C101" s="265"/>
      <c r="D101" s="262"/>
      <c r="E101" s="494"/>
      <c r="F101" s="262"/>
      <c r="G101" s="262"/>
      <c r="H101" s="262"/>
      <c r="I101" s="262"/>
      <c r="J101" s="262"/>
    </row>
    <row r="102" spans="3:10">
      <c r="C102" s="265"/>
      <c r="D102" s="262"/>
      <c r="E102" s="494"/>
      <c r="F102" s="262"/>
      <c r="G102" s="262"/>
      <c r="H102" s="262"/>
      <c r="I102" s="262"/>
      <c r="J102" s="262"/>
    </row>
    <row r="103" spans="3:10">
      <c r="C103" s="265"/>
      <c r="D103" s="262"/>
      <c r="E103" s="494"/>
      <c r="F103" s="262"/>
      <c r="G103" s="262"/>
      <c r="H103" s="262"/>
      <c r="I103" s="262"/>
      <c r="J103" s="262"/>
    </row>
    <row r="104" spans="3:10">
      <c r="C104" s="265"/>
      <c r="D104" s="262"/>
      <c r="E104" s="494"/>
      <c r="F104" s="262"/>
      <c r="G104" s="262"/>
      <c r="H104" s="262"/>
      <c r="I104" s="262"/>
      <c r="J104" s="262"/>
    </row>
    <row r="105" spans="3:10">
      <c r="C105" s="265"/>
      <c r="D105" s="262"/>
      <c r="E105" s="494"/>
      <c r="F105" s="262"/>
      <c r="G105" s="262"/>
      <c r="H105" s="262"/>
      <c r="I105" s="262"/>
      <c r="J105" s="262"/>
    </row>
    <row r="106" spans="3:10">
      <c r="C106" s="265"/>
      <c r="D106" s="262"/>
      <c r="E106" s="494"/>
      <c r="F106" s="262"/>
      <c r="G106" s="262"/>
      <c r="H106" s="262"/>
      <c r="I106" s="262"/>
      <c r="J106" s="262"/>
    </row>
    <row r="107" spans="3:10">
      <c r="C107" s="265"/>
      <c r="D107" s="262"/>
      <c r="E107" s="494"/>
      <c r="F107" s="262"/>
      <c r="G107" s="262"/>
      <c r="H107" s="262"/>
      <c r="I107" s="262"/>
      <c r="J107" s="262"/>
    </row>
    <row r="108" spans="3:10">
      <c r="C108" s="265"/>
      <c r="D108" s="262"/>
      <c r="E108" s="494"/>
      <c r="F108" s="262"/>
      <c r="G108" s="262"/>
      <c r="H108" s="262"/>
      <c r="I108" s="262"/>
      <c r="J108" s="262"/>
    </row>
    <row r="109" spans="3:10">
      <c r="C109" s="265"/>
      <c r="D109" s="262"/>
      <c r="E109" s="494"/>
      <c r="F109" s="262"/>
      <c r="G109" s="262"/>
      <c r="H109" s="262"/>
      <c r="I109" s="262"/>
      <c r="J109" s="262"/>
    </row>
    <row r="110" spans="3:10">
      <c r="C110" s="265"/>
      <c r="D110" s="262"/>
      <c r="E110" s="494"/>
      <c r="F110" s="262"/>
      <c r="G110" s="262"/>
      <c r="H110" s="262"/>
      <c r="I110" s="262"/>
      <c r="J110" s="262"/>
    </row>
    <row r="111" spans="3:10">
      <c r="C111" s="265"/>
      <c r="D111" s="262"/>
      <c r="E111" s="494"/>
      <c r="F111" s="262"/>
      <c r="G111" s="262"/>
      <c r="H111" s="262"/>
      <c r="I111" s="262"/>
      <c r="J111" s="262"/>
    </row>
    <row r="112" spans="3:10">
      <c r="C112" s="265"/>
      <c r="D112" s="262"/>
      <c r="E112" s="494"/>
      <c r="F112" s="262"/>
      <c r="G112" s="262"/>
      <c r="H112" s="262"/>
      <c r="I112" s="262"/>
      <c r="J112" s="262"/>
    </row>
    <row r="113" spans="3:10">
      <c r="C113" s="265"/>
      <c r="D113" s="262"/>
      <c r="E113" s="494"/>
      <c r="F113" s="262"/>
      <c r="G113" s="262"/>
      <c r="H113" s="262"/>
      <c r="I113" s="262"/>
      <c r="J113" s="262"/>
    </row>
    <row r="114" spans="3:10">
      <c r="C114" s="265"/>
      <c r="D114" s="262"/>
      <c r="E114" s="494"/>
      <c r="F114" s="262"/>
      <c r="G114" s="262"/>
      <c r="H114" s="262"/>
      <c r="I114" s="262"/>
      <c r="J114" s="262"/>
    </row>
    <row r="115" spans="3:10">
      <c r="C115" s="265"/>
      <c r="D115" s="262"/>
      <c r="E115" s="494"/>
      <c r="F115" s="262"/>
      <c r="G115" s="262"/>
      <c r="H115" s="262"/>
      <c r="I115" s="262"/>
      <c r="J115" s="262"/>
    </row>
    <row r="116" spans="3:10">
      <c r="C116" s="265"/>
      <c r="D116" s="262"/>
      <c r="E116" s="494"/>
      <c r="F116" s="262"/>
      <c r="G116" s="262"/>
      <c r="H116" s="262"/>
      <c r="I116" s="262"/>
      <c r="J116" s="262"/>
    </row>
    <row r="117" spans="3:10">
      <c r="C117" s="265"/>
      <c r="D117" s="262"/>
      <c r="E117" s="494"/>
      <c r="F117" s="262"/>
      <c r="G117" s="262"/>
      <c r="H117" s="262"/>
      <c r="I117" s="262"/>
      <c r="J117" s="262"/>
    </row>
    <row r="118" spans="3:10">
      <c r="C118" s="265"/>
      <c r="D118" s="262"/>
      <c r="E118" s="494"/>
      <c r="F118" s="262"/>
      <c r="G118" s="262"/>
      <c r="H118" s="262"/>
      <c r="I118" s="262"/>
      <c r="J118" s="262"/>
    </row>
    <row r="119" spans="3:10">
      <c r="C119" s="265"/>
      <c r="D119" s="262"/>
      <c r="E119" s="262"/>
      <c r="F119" s="262"/>
      <c r="G119" s="262"/>
      <c r="H119" s="262"/>
      <c r="I119" s="262"/>
      <c r="J119" s="262"/>
    </row>
    <row r="120" spans="3:10">
      <c r="C120" s="265"/>
      <c r="D120" s="262"/>
      <c r="E120" s="262"/>
      <c r="F120" s="262"/>
      <c r="G120" s="262"/>
      <c r="H120" s="262"/>
      <c r="I120" s="262"/>
      <c r="J120" s="262"/>
    </row>
    <row r="121" spans="3:10">
      <c r="C121" s="265"/>
      <c r="D121" s="262"/>
      <c r="E121" s="262"/>
      <c r="F121" s="262"/>
      <c r="G121" s="262"/>
      <c r="H121" s="262"/>
      <c r="I121" s="262"/>
      <c r="J121" s="262"/>
    </row>
    <row r="122" spans="3:10">
      <c r="C122" s="265"/>
      <c r="D122" s="262"/>
      <c r="E122" s="262"/>
      <c r="F122" s="262"/>
      <c r="G122" s="262"/>
      <c r="H122" s="262"/>
      <c r="I122" s="262"/>
      <c r="J122" s="262"/>
    </row>
    <row r="123" spans="3:10">
      <c r="C123" s="265"/>
      <c r="D123" s="262"/>
      <c r="E123" s="494"/>
      <c r="F123" s="262"/>
      <c r="G123" s="262"/>
      <c r="H123" s="262"/>
      <c r="I123" s="262"/>
      <c r="J123" s="262"/>
    </row>
    <row r="124" spans="3:10">
      <c r="C124" s="265"/>
      <c r="D124" s="262"/>
      <c r="E124" s="494"/>
      <c r="F124" s="262"/>
      <c r="G124" s="262"/>
      <c r="H124" s="262"/>
      <c r="I124" s="262"/>
      <c r="J124" s="262"/>
    </row>
    <row r="125" spans="3:10">
      <c r="C125" s="265"/>
      <c r="D125" s="262"/>
      <c r="E125" s="494"/>
      <c r="F125" s="262"/>
      <c r="G125" s="262"/>
      <c r="H125" s="262"/>
      <c r="I125" s="262"/>
      <c r="J125" s="262"/>
    </row>
    <row r="126" spans="3:10">
      <c r="C126" s="265"/>
      <c r="D126" s="262"/>
      <c r="E126" s="494"/>
      <c r="F126" s="262"/>
      <c r="G126" s="262"/>
      <c r="H126" s="262"/>
      <c r="I126" s="262"/>
      <c r="J126" s="262"/>
    </row>
    <row r="127" spans="3:10">
      <c r="C127" s="265"/>
      <c r="D127" s="262"/>
      <c r="E127" s="494"/>
      <c r="F127" s="262"/>
      <c r="G127" s="262"/>
      <c r="H127" s="262"/>
      <c r="I127" s="262"/>
      <c r="J127" s="262"/>
    </row>
    <row r="128" spans="3:10">
      <c r="C128" s="265"/>
      <c r="D128" s="262"/>
      <c r="E128" s="494"/>
      <c r="F128" s="262"/>
      <c r="G128" s="262"/>
      <c r="H128" s="262"/>
      <c r="I128" s="262"/>
      <c r="J128" s="262"/>
    </row>
    <row r="129" spans="3:10">
      <c r="C129" s="265"/>
      <c r="D129" s="262"/>
      <c r="E129" s="494"/>
      <c r="F129" s="262"/>
      <c r="G129" s="262"/>
      <c r="H129" s="262"/>
      <c r="I129" s="262"/>
      <c r="J129" s="262"/>
    </row>
    <row r="130" spans="3:10">
      <c r="C130" s="265"/>
      <c r="D130" s="262"/>
      <c r="E130" s="494"/>
      <c r="F130" s="262"/>
      <c r="G130" s="262"/>
      <c r="H130" s="262"/>
      <c r="I130" s="262"/>
      <c r="J130" s="262"/>
    </row>
    <row r="131" spans="3:10">
      <c r="C131" s="265"/>
      <c r="D131" s="262"/>
      <c r="E131" s="494"/>
      <c r="F131" s="262"/>
      <c r="G131" s="262"/>
      <c r="H131" s="262"/>
      <c r="I131" s="262"/>
      <c r="J131" s="262"/>
    </row>
    <row r="132" spans="3:10">
      <c r="C132" s="265"/>
      <c r="D132" s="262"/>
      <c r="E132" s="494"/>
      <c r="F132" s="262"/>
      <c r="G132" s="262"/>
      <c r="H132" s="262"/>
      <c r="I132" s="262"/>
      <c r="J132" s="262"/>
    </row>
    <row r="133" spans="3:10">
      <c r="C133" s="265"/>
      <c r="D133" s="262"/>
      <c r="E133" s="494"/>
      <c r="F133" s="262"/>
      <c r="G133" s="262"/>
      <c r="H133" s="262"/>
      <c r="I133" s="262"/>
      <c r="J133" s="262"/>
    </row>
    <row r="134" spans="3:10">
      <c r="C134" s="265"/>
      <c r="D134" s="262"/>
      <c r="E134" s="494"/>
      <c r="F134" s="262"/>
      <c r="G134" s="262"/>
      <c r="H134" s="262"/>
      <c r="I134" s="262"/>
      <c r="J134" s="262"/>
    </row>
    <row r="135" spans="3:10">
      <c r="C135" s="265"/>
      <c r="D135" s="262"/>
      <c r="E135" s="494"/>
      <c r="F135" s="262"/>
      <c r="G135" s="262"/>
      <c r="H135" s="262"/>
      <c r="I135" s="262"/>
      <c r="J135" s="262"/>
    </row>
    <row r="136" spans="3:10">
      <c r="C136" s="265"/>
      <c r="D136" s="262"/>
      <c r="E136" s="494"/>
      <c r="F136" s="262"/>
      <c r="G136" s="262"/>
      <c r="H136" s="262"/>
      <c r="I136" s="262"/>
      <c r="J136" s="262"/>
    </row>
    <row r="137" spans="3:10">
      <c r="C137" s="265"/>
      <c r="D137" s="262"/>
      <c r="E137" s="494"/>
      <c r="F137" s="262"/>
      <c r="G137" s="262"/>
      <c r="H137" s="262"/>
      <c r="I137" s="262"/>
      <c r="J137" s="262"/>
    </row>
    <row r="138" spans="3:10">
      <c r="C138" s="265"/>
      <c r="D138" s="262"/>
      <c r="E138" s="494"/>
      <c r="F138" s="262"/>
      <c r="G138" s="262"/>
      <c r="H138" s="262"/>
      <c r="I138" s="262"/>
      <c r="J138" s="262"/>
    </row>
    <row r="139" spans="3:10">
      <c r="C139" s="265"/>
      <c r="D139" s="262"/>
      <c r="E139" s="494"/>
      <c r="F139" s="262"/>
      <c r="G139" s="262"/>
      <c r="H139" s="262"/>
      <c r="I139" s="262"/>
      <c r="J139" s="262"/>
    </row>
    <row r="140" spans="3:10">
      <c r="C140" s="265"/>
      <c r="D140" s="262"/>
      <c r="E140" s="494"/>
      <c r="F140" s="262"/>
      <c r="G140" s="262"/>
      <c r="H140" s="262"/>
      <c r="I140" s="262"/>
      <c r="J140" s="262"/>
    </row>
    <row r="141" spans="3:10">
      <c r="C141" s="265"/>
      <c r="D141" s="262"/>
      <c r="E141" s="494"/>
      <c r="F141" s="262"/>
      <c r="G141" s="262"/>
      <c r="H141" s="262"/>
      <c r="I141" s="262"/>
      <c r="J141" s="262"/>
    </row>
    <row r="142" spans="3:10">
      <c r="C142" s="265"/>
      <c r="D142" s="262"/>
      <c r="E142" s="494"/>
      <c r="F142" s="262"/>
      <c r="G142" s="262"/>
      <c r="H142" s="262"/>
      <c r="I142" s="262"/>
      <c r="J142" s="262"/>
    </row>
    <row r="143" spans="3:10">
      <c r="C143" s="265"/>
      <c r="D143" s="262"/>
      <c r="E143" s="494"/>
      <c r="F143" s="262"/>
      <c r="G143" s="262"/>
      <c r="H143" s="262"/>
      <c r="I143" s="262"/>
      <c r="J143" s="262"/>
    </row>
    <row r="144" spans="3:10">
      <c r="C144" s="265"/>
      <c r="D144" s="262"/>
      <c r="E144" s="494"/>
      <c r="F144" s="262"/>
      <c r="G144" s="262"/>
      <c r="H144" s="262"/>
      <c r="I144" s="262"/>
      <c r="J144" s="262"/>
    </row>
    <row r="145" spans="3:10">
      <c r="C145" s="265"/>
      <c r="D145" s="262"/>
      <c r="E145" s="494"/>
      <c r="F145" s="262"/>
      <c r="G145" s="262"/>
      <c r="H145" s="262"/>
      <c r="I145" s="262"/>
      <c r="J145" s="262"/>
    </row>
    <row r="146" spans="3:10">
      <c r="C146" s="265"/>
      <c r="D146" s="262"/>
      <c r="E146" s="494"/>
      <c r="F146" s="262"/>
      <c r="G146" s="262"/>
      <c r="H146" s="262"/>
      <c r="I146" s="262"/>
      <c r="J146" s="262"/>
    </row>
    <row r="147" spans="3:10">
      <c r="C147" s="265"/>
      <c r="D147" s="262"/>
      <c r="E147" s="494"/>
      <c r="F147" s="262"/>
      <c r="G147" s="262"/>
      <c r="H147" s="262"/>
      <c r="I147" s="262"/>
      <c r="J147" s="262"/>
    </row>
    <row r="148" spans="3:10">
      <c r="C148" s="265"/>
      <c r="D148" s="262"/>
      <c r="E148" s="494"/>
      <c r="F148" s="262"/>
      <c r="G148" s="262"/>
      <c r="H148" s="262"/>
      <c r="I148" s="262"/>
      <c r="J148" s="262"/>
    </row>
    <row r="149" spans="3:10">
      <c r="C149" s="265"/>
      <c r="D149" s="262"/>
      <c r="E149" s="494"/>
      <c r="F149" s="262"/>
      <c r="G149" s="262"/>
      <c r="H149" s="262"/>
      <c r="I149" s="262"/>
      <c r="J149" s="262"/>
    </row>
    <row r="150" spans="3:10">
      <c r="C150" s="265"/>
      <c r="D150" s="262"/>
      <c r="E150" s="494"/>
      <c r="F150" s="262"/>
      <c r="G150" s="262"/>
      <c r="H150" s="262"/>
      <c r="I150" s="262"/>
      <c r="J150" s="262"/>
    </row>
    <row r="151" spans="3:10">
      <c r="C151" s="265"/>
      <c r="D151" s="262"/>
      <c r="E151" s="494"/>
      <c r="F151" s="262"/>
      <c r="G151" s="262"/>
      <c r="H151" s="262"/>
      <c r="I151" s="262"/>
      <c r="J151" s="262"/>
    </row>
    <row r="152" spans="3:10">
      <c r="C152" s="265"/>
      <c r="D152" s="262"/>
      <c r="E152" s="494"/>
      <c r="F152" s="262"/>
      <c r="G152" s="262"/>
      <c r="H152" s="262"/>
      <c r="I152" s="262"/>
      <c r="J152" s="262"/>
    </row>
    <row r="153" spans="3:10">
      <c r="C153" s="265"/>
      <c r="D153" s="262"/>
      <c r="E153" s="494"/>
      <c r="F153" s="262"/>
      <c r="G153" s="262"/>
      <c r="H153" s="262"/>
      <c r="I153" s="262"/>
      <c r="J153" s="262"/>
    </row>
    <row r="154" spans="3:10">
      <c r="C154" s="265"/>
      <c r="D154" s="262"/>
      <c r="E154" s="494"/>
      <c r="F154" s="262"/>
      <c r="G154" s="262"/>
      <c r="H154" s="262"/>
      <c r="I154" s="262"/>
      <c r="J154" s="262"/>
    </row>
    <row r="155" spans="3:10">
      <c r="C155" s="265"/>
      <c r="D155" s="262"/>
      <c r="E155" s="494"/>
      <c r="F155" s="262"/>
      <c r="G155" s="262"/>
      <c r="H155" s="262"/>
      <c r="I155" s="262"/>
      <c r="J155" s="262"/>
    </row>
    <row r="156" spans="3:10">
      <c r="C156" s="265"/>
      <c r="D156" s="262"/>
      <c r="E156" s="494"/>
      <c r="F156" s="262"/>
      <c r="G156" s="262"/>
      <c r="H156" s="262"/>
      <c r="I156" s="262"/>
      <c r="J156" s="262"/>
    </row>
    <row r="157" spans="3:10">
      <c r="C157" s="265"/>
      <c r="D157" s="262"/>
      <c r="E157" s="494"/>
      <c r="F157" s="262"/>
      <c r="G157" s="262"/>
      <c r="H157" s="262"/>
      <c r="I157" s="262"/>
      <c r="J157" s="262"/>
    </row>
    <row r="158" spans="3:10">
      <c r="C158" s="265"/>
      <c r="D158" s="262"/>
      <c r="E158" s="494"/>
      <c r="F158" s="262"/>
      <c r="G158" s="262"/>
      <c r="H158" s="262"/>
      <c r="I158" s="262"/>
      <c r="J158" s="262"/>
    </row>
    <row r="159" spans="3:10">
      <c r="C159" s="265"/>
      <c r="D159" s="262"/>
      <c r="E159" s="494"/>
      <c r="F159" s="262"/>
      <c r="G159" s="262"/>
      <c r="H159" s="262"/>
      <c r="I159" s="262"/>
      <c r="J159" s="262"/>
    </row>
    <row r="160" spans="3:10">
      <c r="C160" s="265"/>
      <c r="D160" s="262"/>
      <c r="E160" s="494"/>
      <c r="F160" s="262"/>
      <c r="G160" s="262"/>
      <c r="H160" s="262"/>
      <c r="I160" s="262"/>
      <c r="J160" s="262"/>
    </row>
    <row r="161" spans="3:10">
      <c r="C161" s="265"/>
      <c r="D161" s="262"/>
      <c r="E161" s="494"/>
      <c r="F161" s="262"/>
      <c r="G161" s="262"/>
      <c r="H161" s="262"/>
      <c r="I161" s="262"/>
      <c r="J161" s="262"/>
    </row>
    <row r="162" spans="3:10">
      <c r="C162" s="265"/>
      <c r="D162" s="262"/>
      <c r="E162" s="494"/>
      <c r="F162" s="262"/>
      <c r="G162" s="262"/>
      <c r="H162" s="262"/>
      <c r="I162" s="262"/>
      <c r="J162" s="262"/>
    </row>
    <row r="163" spans="3:10">
      <c r="C163" s="265"/>
      <c r="D163" s="262"/>
      <c r="E163" s="494"/>
      <c r="F163" s="262"/>
      <c r="G163" s="262"/>
      <c r="H163" s="262"/>
      <c r="I163" s="262"/>
      <c r="J163" s="262"/>
    </row>
    <row r="164" spans="3:10">
      <c r="C164" s="265"/>
      <c r="D164" s="262"/>
      <c r="E164" s="494"/>
      <c r="F164" s="262"/>
      <c r="G164" s="262"/>
      <c r="H164" s="262"/>
      <c r="I164" s="262"/>
      <c r="J164" s="262"/>
    </row>
    <row r="165" spans="3:10">
      <c r="C165" s="265"/>
      <c r="D165" s="262"/>
      <c r="E165" s="494"/>
      <c r="F165" s="262"/>
      <c r="G165" s="262"/>
      <c r="H165" s="262"/>
      <c r="I165" s="262"/>
      <c r="J165" s="262"/>
    </row>
    <row r="166" spans="3:10">
      <c r="C166" s="265"/>
      <c r="D166" s="262"/>
      <c r="E166" s="494"/>
      <c r="F166" s="262"/>
      <c r="G166" s="262"/>
      <c r="H166" s="262"/>
      <c r="I166" s="262"/>
      <c r="J166" s="262"/>
    </row>
    <row r="167" spans="3:10">
      <c r="C167" s="265"/>
      <c r="D167" s="262"/>
      <c r="E167" s="494"/>
      <c r="F167" s="262"/>
      <c r="G167" s="262"/>
      <c r="H167" s="262"/>
      <c r="I167" s="262"/>
      <c r="J167" s="262"/>
    </row>
    <row r="168" spans="3:10">
      <c r="C168" s="265"/>
      <c r="D168" s="262"/>
      <c r="E168" s="494"/>
      <c r="F168" s="262"/>
      <c r="G168" s="262"/>
      <c r="H168" s="262"/>
      <c r="I168" s="262"/>
      <c r="J168" s="262"/>
    </row>
    <row r="169" spans="3:10">
      <c r="C169" s="265"/>
      <c r="D169" s="262"/>
      <c r="E169" s="494"/>
      <c r="F169" s="262"/>
      <c r="G169" s="262"/>
      <c r="H169" s="262"/>
      <c r="I169" s="262"/>
      <c r="J169" s="262"/>
    </row>
    <row r="170" spans="3:10">
      <c r="C170" s="265"/>
      <c r="D170" s="262"/>
      <c r="E170" s="494"/>
      <c r="F170" s="262"/>
      <c r="G170" s="262"/>
      <c r="H170" s="262"/>
      <c r="I170" s="262"/>
      <c r="J170" s="262"/>
    </row>
    <row r="171" spans="3:10">
      <c r="C171" s="265"/>
      <c r="D171" s="262"/>
      <c r="E171" s="494"/>
      <c r="F171" s="262"/>
      <c r="G171" s="262"/>
      <c r="H171" s="262"/>
      <c r="I171" s="262"/>
      <c r="J171" s="262"/>
    </row>
    <row r="172" spans="3:10">
      <c r="C172" s="265"/>
      <c r="D172" s="262"/>
      <c r="E172" s="494"/>
      <c r="F172" s="262"/>
      <c r="G172" s="262"/>
      <c r="H172" s="262"/>
      <c r="I172" s="262"/>
      <c r="J172" s="262"/>
    </row>
    <row r="173" spans="3:10">
      <c r="C173" s="265"/>
      <c r="D173" s="262"/>
      <c r="E173" s="494"/>
      <c r="F173" s="262"/>
      <c r="G173" s="262"/>
      <c r="H173" s="262"/>
      <c r="I173" s="262"/>
      <c r="J173" s="262"/>
    </row>
    <row r="174" spans="3:10">
      <c r="C174" s="265"/>
      <c r="D174" s="262"/>
      <c r="E174" s="494"/>
      <c r="F174" s="262"/>
      <c r="G174" s="262"/>
      <c r="H174" s="262"/>
      <c r="I174" s="262"/>
      <c r="J174" s="262"/>
    </row>
    <row r="175" spans="3:10">
      <c r="C175" s="265"/>
      <c r="D175" s="262"/>
      <c r="E175" s="494"/>
      <c r="F175" s="262"/>
      <c r="G175" s="262"/>
      <c r="H175" s="262"/>
      <c r="I175" s="262"/>
      <c r="J175" s="262"/>
    </row>
    <row r="176" spans="3:10">
      <c r="C176" s="265"/>
      <c r="D176" s="262"/>
      <c r="E176" s="494"/>
      <c r="F176" s="262"/>
      <c r="G176" s="262"/>
      <c r="H176" s="262"/>
      <c r="I176" s="262"/>
      <c r="J176" s="262"/>
    </row>
    <row r="177" spans="3:10">
      <c r="C177" s="265"/>
      <c r="D177" s="262"/>
      <c r="E177" s="494"/>
      <c r="F177" s="262"/>
      <c r="G177" s="262"/>
      <c r="H177" s="262"/>
      <c r="I177" s="262"/>
      <c r="J177" s="262"/>
    </row>
    <row r="178" spans="3:10">
      <c r="C178" s="265"/>
      <c r="D178" s="262"/>
      <c r="E178" s="494"/>
      <c r="F178" s="262"/>
      <c r="G178" s="262"/>
      <c r="H178" s="262"/>
      <c r="I178" s="262"/>
      <c r="J178" s="262"/>
    </row>
    <row r="179" spans="3:10">
      <c r="C179" s="265"/>
      <c r="D179" s="262"/>
      <c r="E179" s="494"/>
      <c r="F179" s="262"/>
      <c r="G179" s="262"/>
      <c r="H179" s="262"/>
      <c r="I179" s="262"/>
      <c r="J179" s="262"/>
    </row>
    <row r="180" spans="3:10">
      <c r="C180" s="265"/>
      <c r="D180" s="262"/>
      <c r="E180" s="494"/>
      <c r="F180" s="262"/>
      <c r="G180" s="262"/>
      <c r="H180" s="262"/>
      <c r="I180" s="262"/>
      <c r="J180" s="262"/>
    </row>
    <row r="181" spans="3:10">
      <c r="C181" s="265"/>
      <c r="D181" s="262"/>
      <c r="E181" s="494"/>
      <c r="F181" s="262"/>
      <c r="G181" s="262"/>
      <c r="H181" s="262"/>
      <c r="I181" s="262"/>
      <c r="J181" s="262"/>
    </row>
    <row r="182" spans="3:10">
      <c r="C182" s="265"/>
      <c r="D182" s="262"/>
      <c r="E182" s="494"/>
      <c r="F182" s="262"/>
      <c r="G182" s="262"/>
      <c r="H182" s="262"/>
      <c r="I182" s="262"/>
      <c r="J182" s="262"/>
    </row>
    <row r="183" spans="3:10">
      <c r="C183" s="265"/>
      <c r="D183" s="262"/>
      <c r="E183" s="495"/>
      <c r="F183" s="262"/>
      <c r="G183" s="262"/>
      <c r="H183" s="262"/>
      <c r="I183" s="262"/>
      <c r="J183" s="262"/>
    </row>
    <row r="184" spans="3:10">
      <c r="C184" s="265"/>
      <c r="D184" s="262"/>
      <c r="E184" s="495"/>
      <c r="F184" s="262"/>
      <c r="G184" s="262"/>
      <c r="H184" s="262"/>
      <c r="I184" s="262"/>
      <c r="J184" s="262"/>
    </row>
    <row r="185" spans="3:10">
      <c r="C185" s="265"/>
      <c r="D185" s="262"/>
      <c r="E185" s="495"/>
      <c r="F185" s="262"/>
      <c r="G185" s="262"/>
      <c r="H185" s="262"/>
      <c r="I185" s="262"/>
      <c r="J185" s="262"/>
    </row>
    <row r="186" spans="3:10">
      <c r="C186" s="265"/>
      <c r="D186" s="262"/>
      <c r="E186" s="495"/>
      <c r="F186" s="262"/>
      <c r="G186" s="262"/>
      <c r="H186" s="262"/>
      <c r="I186" s="262"/>
      <c r="J186" s="262"/>
    </row>
    <row r="187" spans="3:10">
      <c r="C187" s="265"/>
      <c r="D187" s="262"/>
      <c r="E187" s="495"/>
      <c r="F187" s="262"/>
      <c r="G187" s="262"/>
      <c r="H187" s="262"/>
      <c r="I187" s="262"/>
      <c r="J187" s="262"/>
    </row>
    <row r="188" spans="3:10">
      <c r="C188" s="265"/>
      <c r="D188" s="262"/>
      <c r="E188" s="495"/>
      <c r="F188" s="262"/>
      <c r="G188" s="262"/>
      <c r="H188" s="262"/>
      <c r="I188" s="262"/>
      <c r="J188" s="262"/>
    </row>
    <row r="189" spans="3:10">
      <c r="C189" s="265"/>
      <c r="D189" s="262"/>
      <c r="E189" s="495"/>
      <c r="F189" s="262"/>
      <c r="G189" s="262"/>
      <c r="H189" s="262"/>
      <c r="I189" s="262"/>
      <c r="J189" s="262"/>
    </row>
    <row r="190" spans="3:10">
      <c r="C190" s="265"/>
      <c r="D190" s="262"/>
      <c r="E190" s="495"/>
      <c r="F190" s="262"/>
      <c r="G190" s="262"/>
      <c r="H190" s="262"/>
      <c r="I190" s="262"/>
      <c r="J190" s="262"/>
    </row>
    <row r="191" spans="3:10">
      <c r="C191" s="265"/>
      <c r="D191" s="262"/>
      <c r="E191" s="262"/>
      <c r="F191" s="262"/>
      <c r="G191" s="262"/>
      <c r="H191" s="262"/>
      <c r="I191" s="262"/>
      <c r="J191" s="262"/>
    </row>
    <row r="192" spans="3:10">
      <c r="C192" s="265"/>
      <c r="D192" s="262"/>
      <c r="E192" s="262"/>
      <c r="F192" s="262"/>
      <c r="G192" s="262"/>
      <c r="H192" s="262"/>
      <c r="I192" s="262"/>
      <c r="J192" s="262"/>
    </row>
    <row r="193" spans="3:10">
      <c r="C193" s="265"/>
      <c r="D193" s="262"/>
      <c r="E193" s="262"/>
      <c r="F193" s="262"/>
      <c r="G193" s="262"/>
      <c r="H193" s="262"/>
      <c r="I193" s="262"/>
      <c r="J193" s="262"/>
    </row>
    <row r="194" spans="3:10">
      <c r="C194" s="265"/>
      <c r="D194" s="262"/>
      <c r="E194" s="262"/>
      <c r="F194" s="262"/>
      <c r="G194" s="262"/>
      <c r="H194" s="262"/>
      <c r="I194" s="262"/>
      <c r="J194" s="262"/>
    </row>
    <row r="195" spans="3:10">
      <c r="C195" s="265"/>
      <c r="D195" s="262"/>
      <c r="E195" s="262"/>
      <c r="F195" s="262"/>
      <c r="G195" s="262"/>
      <c r="H195" s="262"/>
      <c r="I195" s="262"/>
      <c r="J195" s="262"/>
    </row>
    <row r="196" spans="3:10">
      <c r="C196" s="265"/>
      <c r="D196" s="262"/>
      <c r="E196" s="262"/>
      <c r="F196" s="262"/>
      <c r="G196" s="262"/>
      <c r="H196" s="262"/>
      <c r="I196" s="262"/>
      <c r="J196" s="262"/>
    </row>
    <row r="197" spans="3:10">
      <c r="C197" s="265"/>
      <c r="D197" s="262"/>
      <c r="E197" s="262"/>
      <c r="F197" s="262"/>
      <c r="G197" s="262"/>
      <c r="H197" s="262"/>
      <c r="I197" s="262"/>
      <c r="J197" s="262"/>
    </row>
    <row r="198" spans="3:10">
      <c r="C198" s="265"/>
      <c r="D198" s="262"/>
      <c r="E198" s="262"/>
      <c r="F198" s="262"/>
      <c r="G198" s="262"/>
      <c r="H198" s="262"/>
      <c r="I198" s="262"/>
      <c r="J198" s="262"/>
    </row>
    <row r="199" spans="3:10">
      <c r="C199" s="265"/>
      <c r="D199" s="262"/>
      <c r="E199" s="262"/>
      <c r="F199" s="262"/>
      <c r="G199" s="262"/>
      <c r="H199" s="262"/>
      <c r="I199" s="262"/>
      <c r="J199" s="262"/>
    </row>
    <row r="200" spans="3:10">
      <c r="C200" s="265"/>
      <c r="D200" s="262"/>
      <c r="E200" s="262"/>
      <c r="F200" s="262"/>
      <c r="G200" s="262"/>
      <c r="H200" s="262"/>
      <c r="I200" s="262"/>
      <c r="J200" s="262"/>
    </row>
    <row r="201" spans="3:10">
      <c r="C201" s="265"/>
      <c r="D201" s="262"/>
      <c r="E201" s="262"/>
      <c r="F201" s="262"/>
      <c r="G201" s="262"/>
      <c r="H201" s="262"/>
      <c r="I201" s="262"/>
      <c r="J201" s="262"/>
    </row>
    <row r="202" spans="3:10">
      <c r="C202" s="265"/>
      <c r="D202" s="262"/>
      <c r="E202" s="262"/>
      <c r="F202" s="262"/>
      <c r="G202" s="262"/>
      <c r="H202" s="262"/>
      <c r="I202" s="262"/>
      <c r="J202" s="262"/>
    </row>
    <row r="203" spans="3:10">
      <c r="C203" s="265"/>
      <c r="D203" s="262"/>
      <c r="E203" s="262"/>
      <c r="F203" s="262"/>
      <c r="G203" s="262"/>
      <c r="H203" s="262"/>
      <c r="I203" s="262"/>
      <c r="J203" s="262"/>
    </row>
    <row r="204" spans="3:10">
      <c r="C204" s="265"/>
      <c r="D204" s="262"/>
      <c r="E204" s="262"/>
      <c r="F204" s="262"/>
      <c r="G204" s="262"/>
      <c r="H204" s="262"/>
      <c r="I204" s="262"/>
      <c r="J204" s="262"/>
    </row>
    <row r="205" spans="3:10">
      <c r="C205" s="265"/>
      <c r="D205" s="262"/>
      <c r="E205" s="262"/>
      <c r="F205" s="262"/>
      <c r="G205" s="262"/>
      <c r="H205" s="262"/>
      <c r="I205" s="262"/>
      <c r="J205" s="262"/>
    </row>
    <row r="206" spans="3:10">
      <c r="C206" s="265"/>
      <c r="D206" s="262"/>
      <c r="E206" s="262"/>
      <c r="F206" s="262"/>
      <c r="G206" s="262"/>
      <c r="H206" s="262"/>
      <c r="I206" s="262"/>
      <c r="J206" s="262"/>
    </row>
    <row r="207" spans="3:10">
      <c r="C207" s="265"/>
      <c r="D207" s="262"/>
      <c r="E207" s="262"/>
      <c r="F207" s="262"/>
      <c r="G207" s="262"/>
      <c r="H207" s="262"/>
      <c r="I207" s="262"/>
      <c r="J207" s="262"/>
    </row>
    <row r="208" spans="3:10">
      <c r="C208" s="265"/>
      <c r="D208" s="262"/>
      <c r="E208" s="262"/>
      <c r="F208" s="262"/>
      <c r="G208" s="262"/>
      <c r="H208" s="262"/>
      <c r="I208" s="262"/>
      <c r="J208" s="262"/>
    </row>
    <row r="209" spans="3:10">
      <c r="C209" s="265"/>
      <c r="D209" s="262"/>
      <c r="E209" s="262"/>
      <c r="F209" s="262"/>
      <c r="G209" s="262"/>
      <c r="H209" s="262"/>
      <c r="I209" s="262"/>
      <c r="J209" s="262"/>
    </row>
    <row r="210" spans="3:10">
      <c r="C210" s="265"/>
      <c r="D210" s="262"/>
      <c r="E210" s="262"/>
      <c r="F210" s="262"/>
      <c r="G210" s="262"/>
      <c r="H210" s="262"/>
      <c r="I210" s="262"/>
      <c r="J210" s="262"/>
    </row>
    <row r="211" spans="3:10">
      <c r="C211" s="265"/>
      <c r="D211" s="262"/>
      <c r="E211" s="262"/>
      <c r="F211" s="262"/>
      <c r="G211" s="262"/>
      <c r="H211" s="262"/>
      <c r="I211" s="262"/>
      <c r="J211" s="262"/>
    </row>
    <row r="212" spans="3:10">
      <c r="C212" s="265"/>
      <c r="D212" s="262"/>
      <c r="E212" s="262"/>
      <c r="F212" s="262"/>
      <c r="G212" s="262"/>
      <c r="H212" s="262"/>
      <c r="I212" s="262"/>
      <c r="J212" s="262"/>
    </row>
    <row r="213" spans="3:10">
      <c r="C213" s="265"/>
      <c r="D213" s="262"/>
      <c r="E213" s="262"/>
      <c r="F213" s="262"/>
      <c r="G213" s="262"/>
      <c r="H213" s="262"/>
      <c r="I213" s="262"/>
      <c r="J213" s="262"/>
    </row>
    <row r="214" spans="3:10">
      <c r="C214" s="265"/>
      <c r="D214" s="262"/>
      <c r="E214" s="262"/>
      <c r="F214" s="262"/>
      <c r="G214" s="262"/>
      <c r="H214" s="262"/>
      <c r="I214" s="262"/>
      <c r="J214" s="262"/>
    </row>
    <row r="215" spans="3:10">
      <c r="C215" s="265"/>
      <c r="D215" s="262"/>
      <c r="E215" s="262"/>
      <c r="F215" s="262"/>
      <c r="G215" s="262"/>
      <c r="H215" s="262"/>
      <c r="I215" s="262"/>
      <c r="J215" s="262"/>
    </row>
    <row r="216" spans="3:10">
      <c r="C216" s="265"/>
      <c r="D216" s="262"/>
      <c r="E216" s="262"/>
      <c r="F216" s="262"/>
      <c r="G216" s="262"/>
      <c r="H216" s="262"/>
      <c r="I216" s="262"/>
      <c r="J216" s="262"/>
    </row>
    <row r="217" spans="3:10">
      <c r="C217" s="265"/>
      <c r="D217" s="262"/>
      <c r="E217" s="262"/>
      <c r="F217" s="262"/>
      <c r="G217" s="262"/>
      <c r="H217" s="262"/>
      <c r="I217" s="262"/>
      <c r="J217" s="262"/>
    </row>
    <row r="218" spans="3:10">
      <c r="C218" s="265"/>
      <c r="D218" s="262"/>
      <c r="E218" s="262"/>
      <c r="F218" s="262"/>
      <c r="G218" s="262"/>
      <c r="H218" s="262"/>
      <c r="I218" s="262"/>
      <c r="J218" s="262"/>
    </row>
    <row r="219" spans="3:10">
      <c r="C219" s="265"/>
      <c r="D219" s="262"/>
      <c r="E219" s="262"/>
      <c r="F219" s="262"/>
      <c r="G219" s="262"/>
      <c r="H219" s="262"/>
      <c r="I219" s="262"/>
      <c r="J219" s="262"/>
    </row>
    <row r="220" spans="3:10">
      <c r="C220" s="265"/>
      <c r="D220" s="262"/>
      <c r="E220" s="262"/>
      <c r="F220" s="262"/>
      <c r="G220" s="262"/>
      <c r="H220" s="262"/>
      <c r="I220" s="262"/>
      <c r="J220" s="262"/>
    </row>
    <row r="221" spans="3:10">
      <c r="C221" s="265"/>
      <c r="D221" s="262"/>
      <c r="E221" s="262"/>
      <c r="F221" s="262"/>
      <c r="G221" s="262"/>
      <c r="H221" s="262"/>
      <c r="I221" s="262"/>
      <c r="J221" s="262"/>
    </row>
    <row r="222" spans="3:10">
      <c r="C222" s="265"/>
      <c r="D222" s="262"/>
      <c r="E222" s="262"/>
      <c r="F222" s="262"/>
      <c r="G222" s="262"/>
      <c r="H222" s="262"/>
      <c r="I222" s="262"/>
      <c r="J222" s="262"/>
    </row>
    <row r="223" spans="3:10">
      <c r="C223" s="265"/>
      <c r="D223" s="262"/>
      <c r="E223" s="262"/>
      <c r="F223" s="262"/>
      <c r="G223" s="262"/>
      <c r="H223" s="262"/>
      <c r="I223" s="262"/>
      <c r="J223" s="262"/>
    </row>
    <row r="224" spans="3:10">
      <c r="C224" s="265"/>
      <c r="D224" s="262"/>
      <c r="E224" s="262"/>
      <c r="F224" s="262"/>
      <c r="G224" s="262"/>
      <c r="H224" s="262"/>
      <c r="I224" s="262"/>
      <c r="J224" s="262"/>
    </row>
    <row r="225" spans="3:10">
      <c r="C225" s="265"/>
      <c r="D225" s="262"/>
      <c r="E225" s="262"/>
      <c r="F225" s="262"/>
      <c r="G225" s="262"/>
      <c r="H225" s="262"/>
      <c r="I225" s="262"/>
      <c r="J225" s="262"/>
    </row>
    <row r="226" spans="3:10">
      <c r="C226" s="265"/>
      <c r="D226" s="262"/>
      <c r="E226" s="262"/>
      <c r="F226" s="262"/>
      <c r="G226" s="262"/>
      <c r="H226" s="262"/>
      <c r="I226" s="262"/>
      <c r="J226" s="262"/>
    </row>
    <row r="227" spans="3:10">
      <c r="C227" s="265"/>
      <c r="D227" s="262"/>
      <c r="E227" s="262"/>
      <c r="F227" s="262"/>
      <c r="G227" s="262"/>
      <c r="H227" s="262"/>
      <c r="I227" s="262"/>
      <c r="J227" s="262"/>
    </row>
    <row r="228" spans="3:10">
      <c r="C228" s="265"/>
      <c r="D228" s="262"/>
      <c r="E228" s="262"/>
      <c r="F228" s="262"/>
      <c r="G228" s="262"/>
      <c r="H228" s="262"/>
      <c r="I228" s="262"/>
      <c r="J228" s="262"/>
    </row>
    <row r="229" spans="3:10">
      <c r="C229" s="265"/>
      <c r="D229" s="262"/>
      <c r="E229" s="262"/>
      <c r="F229" s="262"/>
      <c r="G229" s="262"/>
      <c r="H229" s="262"/>
      <c r="I229" s="262"/>
      <c r="J229" s="262"/>
    </row>
    <row r="230" spans="3:10">
      <c r="C230" s="265"/>
      <c r="D230" s="262"/>
      <c r="E230" s="262"/>
      <c r="F230" s="262"/>
      <c r="G230" s="262"/>
      <c r="H230" s="262"/>
      <c r="I230" s="262"/>
      <c r="J230" s="262"/>
    </row>
    <row r="231" spans="3:10">
      <c r="C231" s="265"/>
      <c r="D231" s="262"/>
      <c r="E231" s="262"/>
      <c r="F231" s="262"/>
      <c r="G231" s="262"/>
      <c r="H231" s="262"/>
      <c r="I231" s="262"/>
      <c r="J231" s="262"/>
    </row>
    <row r="232" spans="3:10">
      <c r="C232" s="265"/>
      <c r="D232" s="262"/>
      <c r="E232" s="262"/>
      <c r="F232" s="262"/>
      <c r="G232" s="262"/>
      <c r="H232" s="262"/>
      <c r="I232" s="262"/>
      <c r="J232" s="262"/>
    </row>
    <row r="233" spans="3:10">
      <c r="C233" s="265"/>
      <c r="D233" s="262"/>
      <c r="E233" s="262"/>
      <c r="F233" s="262"/>
      <c r="G233" s="262"/>
      <c r="H233" s="262"/>
      <c r="I233" s="262"/>
      <c r="J233" s="262"/>
    </row>
    <row r="234" spans="3:10">
      <c r="C234" s="265"/>
      <c r="D234" s="262"/>
      <c r="E234" s="262"/>
      <c r="F234" s="262"/>
      <c r="G234" s="262"/>
      <c r="H234" s="262"/>
      <c r="I234" s="262"/>
      <c r="J234" s="262"/>
    </row>
    <row r="235" spans="3:10">
      <c r="C235" s="265"/>
      <c r="D235" s="262"/>
      <c r="E235" s="262"/>
      <c r="F235" s="262"/>
      <c r="G235" s="262"/>
      <c r="H235" s="262"/>
      <c r="I235" s="262"/>
      <c r="J235" s="262"/>
    </row>
    <row r="236" spans="3:10">
      <c r="C236" s="265"/>
      <c r="D236" s="262"/>
      <c r="E236" s="262"/>
      <c r="F236" s="262"/>
      <c r="G236" s="262"/>
      <c r="H236" s="262"/>
      <c r="I236" s="262"/>
      <c r="J236" s="262"/>
    </row>
    <row r="237" spans="3:10">
      <c r="C237" s="265"/>
      <c r="D237" s="262"/>
      <c r="E237" s="262"/>
      <c r="F237" s="262"/>
      <c r="G237" s="262"/>
      <c r="H237" s="262"/>
      <c r="I237" s="262"/>
      <c r="J237" s="262"/>
    </row>
    <row r="238" spans="3:10">
      <c r="C238" s="265"/>
      <c r="D238" s="262"/>
      <c r="E238" s="262"/>
      <c r="F238" s="262"/>
      <c r="G238" s="262"/>
      <c r="H238" s="262"/>
      <c r="I238" s="262"/>
      <c r="J238" s="262"/>
    </row>
    <row r="239" spans="3:10">
      <c r="C239" s="265"/>
      <c r="D239" s="262"/>
      <c r="E239" s="262"/>
      <c r="F239" s="262"/>
      <c r="G239" s="262"/>
      <c r="H239" s="262"/>
      <c r="I239" s="262"/>
      <c r="J239" s="262"/>
    </row>
    <row r="240" spans="3:10">
      <c r="C240" s="265"/>
      <c r="D240" s="262"/>
      <c r="E240" s="262"/>
      <c r="F240" s="262"/>
      <c r="G240" s="262"/>
      <c r="H240" s="262"/>
      <c r="I240" s="262"/>
      <c r="J240" s="262"/>
    </row>
    <row r="241" spans="3:10">
      <c r="C241" s="265"/>
      <c r="D241" s="262"/>
      <c r="E241" s="262"/>
      <c r="F241" s="262"/>
      <c r="G241" s="262"/>
      <c r="H241" s="262"/>
      <c r="I241" s="262"/>
      <c r="J241" s="262"/>
    </row>
    <row r="242" spans="3:10">
      <c r="C242" s="265"/>
      <c r="D242" s="262"/>
      <c r="E242" s="262"/>
      <c r="F242" s="262"/>
      <c r="G242" s="262"/>
      <c r="H242" s="262"/>
      <c r="I242" s="262"/>
      <c r="J242" s="262"/>
    </row>
    <row r="243" spans="3:10">
      <c r="C243" s="265"/>
      <c r="D243" s="262"/>
      <c r="E243" s="262"/>
      <c r="F243" s="262"/>
      <c r="G243" s="262"/>
      <c r="H243" s="262"/>
      <c r="I243" s="262"/>
      <c r="J243" s="262"/>
    </row>
    <row r="244" spans="3:10">
      <c r="C244" s="265"/>
      <c r="D244" s="262"/>
      <c r="E244" s="262"/>
      <c r="F244" s="262"/>
      <c r="G244" s="262"/>
      <c r="H244" s="262"/>
      <c r="I244" s="262"/>
      <c r="J244" s="262"/>
    </row>
    <row r="245" spans="3:10">
      <c r="C245" s="265"/>
      <c r="D245" s="262"/>
      <c r="E245" s="262"/>
      <c r="F245" s="262"/>
      <c r="G245" s="262"/>
      <c r="H245" s="262"/>
      <c r="I245" s="262"/>
      <c r="J245" s="262"/>
    </row>
    <row r="246" spans="3:10">
      <c r="C246" s="265"/>
      <c r="D246" s="262"/>
      <c r="E246" s="262"/>
      <c r="F246" s="262"/>
      <c r="G246" s="262"/>
      <c r="H246" s="262"/>
      <c r="I246" s="262"/>
      <c r="J246" s="262"/>
    </row>
    <row r="247" spans="3:10">
      <c r="C247" s="265"/>
      <c r="D247" s="262"/>
      <c r="E247" s="262"/>
      <c r="F247" s="262"/>
      <c r="G247" s="262"/>
      <c r="H247" s="262"/>
      <c r="I247" s="262"/>
      <c r="J247" s="262"/>
    </row>
    <row r="248" spans="3:10">
      <c r="C248" s="265"/>
      <c r="D248" s="262"/>
      <c r="E248" s="262"/>
      <c r="F248" s="262"/>
      <c r="G248" s="262"/>
      <c r="H248" s="262"/>
      <c r="I248" s="262"/>
      <c r="J248" s="262"/>
    </row>
    <row r="249" spans="3:10">
      <c r="C249" s="265"/>
      <c r="D249" s="262"/>
      <c r="E249" s="262"/>
      <c r="F249" s="262"/>
      <c r="G249" s="262"/>
      <c r="H249" s="262"/>
      <c r="I249" s="262"/>
      <c r="J249" s="262"/>
    </row>
    <row r="250" spans="3:10">
      <c r="C250" s="265"/>
      <c r="D250" s="262"/>
      <c r="E250" s="262"/>
      <c r="F250" s="262"/>
      <c r="G250" s="262"/>
      <c r="H250" s="262"/>
      <c r="I250" s="262"/>
      <c r="J250" s="262"/>
    </row>
    <row r="251" spans="3:10">
      <c r="C251" s="265"/>
      <c r="D251" s="262"/>
      <c r="E251" s="262"/>
      <c r="F251" s="262"/>
      <c r="G251" s="262"/>
      <c r="H251" s="262"/>
      <c r="I251" s="262"/>
      <c r="J251" s="262"/>
    </row>
    <row r="252" spans="3:10">
      <c r="C252" s="265"/>
      <c r="D252" s="262"/>
      <c r="E252" s="262"/>
      <c r="F252" s="262"/>
      <c r="G252" s="262"/>
      <c r="H252" s="262"/>
      <c r="I252" s="262"/>
      <c r="J252" s="262"/>
    </row>
    <row r="253" spans="3:10">
      <c r="C253" s="265"/>
      <c r="D253" s="262"/>
      <c r="E253" s="262"/>
      <c r="F253" s="262"/>
      <c r="G253" s="262"/>
      <c r="H253" s="262"/>
      <c r="I253" s="262"/>
      <c r="J253" s="262"/>
    </row>
    <row r="254" spans="3:10">
      <c r="C254" s="265"/>
      <c r="D254" s="262"/>
      <c r="E254" s="262"/>
      <c r="F254" s="262"/>
      <c r="G254" s="262"/>
      <c r="H254" s="262"/>
      <c r="I254" s="262"/>
      <c r="J254" s="262"/>
    </row>
    <row r="255" spans="3:10">
      <c r="C255" s="265"/>
      <c r="D255" s="262"/>
      <c r="E255" s="262"/>
      <c r="F255" s="262"/>
      <c r="G255" s="262"/>
      <c r="H255" s="262"/>
      <c r="I255" s="262"/>
      <c r="J255" s="262"/>
    </row>
    <row r="256" spans="3:10">
      <c r="C256" s="265"/>
      <c r="D256" s="262"/>
      <c r="E256" s="262"/>
      <c r="F256" s="262"/>
      <c r="G256" s="262"/>
      <c r="H256" s="262"/>
      <c r="I256" s="262"/>
      <c r="J256" s="262"/>
    </row>
    <row r="257" spans="3:10">
      <c r="C257" s="265"/>
      <c r="D257" s="262"/>
      <c r="E257" s="262"/>
      <c r="F257" s="262"/>
      <c r="G257" s="262"/>
      <c r="H257" s="262"/>
      <c r="I257" s="262"/>
      <c r="J257" s="262"/>
    </row>
    <row r="258" spans="3:10">
      <c r="C258" s="265"/>
      <c r="D258" s="262"/>
      <c r="E258" s="262"/>
      <c r="F258" s="262"/>
      <c r="G258" s="262"/>
      <c r="H258" s="262"/>
      <c r="I258" s="262"/>
      <c r="J258" s="262"/>
    </row>
    <row r="259" spans="3:10">
      <c r="C259" s="265"/>
      <c r="D259" s="262"/>
      <c r="E259" s="262"/>
      <c r="F259" s="262"/>
      <c r="G259" s="262"/>
      <c r="H259" s="262"/>
      <c r="I259" s="262"/>
      <c r="J259" s="262"/>
    </row>
    <row r="260" spans="3:10">
      <c r="C260" s="265"/>
      <c r="D260" s="262"/>
      <c r="E260" s="262"/>
      <c r="F260" s="262"/>
      <c r="G260" s="262"/>
      <c r="H260" s="262"/>
      <c r="I260" s="262"/>
      <c r="J260" s="262"/>
    </row>
    <row r="261" spans="3:10">
      <c r="C261" s="265"/>
      <c r="D261" s="262"/>
      <c r="E261" s="262"/>
      <c r="F261" s="262"/>
      <c r="G261" s="262"/>
      <c r="H261" s="262"/>
      <c r="I261" s="262"/>
      <c r="J261" s="262"/>
    </row>
    <row r="262" spans="3:10">
      <c r="C262" s="265"/>
      <c r="D262" s="262"/>
      <c r="E262" s="262"/>
      <c r="F262" s="262"/>
      <c r="G262" s="262"/>
      <c r="H262" s="262"/>
      <c r="I262" s="262"/>
      <c r="J262" s="262"/>
    </row>
    <row r="263" spans="3:10">
      <c r="C263" s="265"/>
      <c r="D263" s="262"/>
      <c r="E263" s="494"/>
      <c r="F263" s="262"/>
      <c r="G263" s="262"/>
      <c r="H263" s="262"/>
      <c r="I263" s="262"/>
      <c r="J263" s="262"/>
    </row>
    <row r="264" spans="3:10">
      <c r="C264" s="265"/>
      <c r="D264" s="262"/>
      <c r="E264" s="494"/>
      <c r="F264" s="262"/>
      <c r="G264" s="262"/>
      <c r="H264" s="262"/>
      <c r="I264" s="262"/>
      <c r="J264" s="262"/>
    </row>
    <row r="265" spans="3:10">
      <c r="C265" s="265"/>
      <c r="D265" s="262"/>
      <c r="E265" s="494"/>
      <c r="F265" s="262"/>
      <c r="G265" s="262"/>
      <c r="H265" s="262"/>
      <c r="I265" s="262"/>
      <c r="J265" s="262"/>
    </row>
    <row r="266" spans="3:10">
      <c r="C266" s="265"/>
      <c r="D266" s="262"/>
      <c r="E266" s="494"/>
      <c r="F266" s="262"/>
      <c r="G266" s="262"/>
      <c r="H266" s="262"/>
      <c r="I266" s="262"/>
      <c r="J266" s="262"/>
    </row>
    <row r="267" spans="3:10">
      <c r="C267" s="265"/>
      <c r="D267" s="262"/>
      <c r="E267" s="494"/>
      <c r="F267" s="262"/>
      <c r="G267" s="262"/>
      <c r="H267" s="262"/>
      <c r="I267" s="262"/>
      <c r="J267" s="262"/>
    </row>
    <row r="268" spans="3:10">
      <c r="C268" s="265"/>
      <c r="D268" s="262"/>
      <c r="E268" s="494"/>
      <c r="F268" s="262"/>
      <c r="G268" s="262"/>
      <c r="H268" s="262"/>
      <c r="I268" s="262"/>
      <c r="J268" s="262"/>
    </row>
    <row r="269" spans="3:10">
      <c r="C269" s="265"/>
      <c r="D269" s="262"/>
      <c r="E269" s="494"/>
      <c r="F269" s="262"/>
      <c r="G269" s="262"/>
      <c r="H269" s="262"/>
      <c r="I269" s="262"/>
      <c r="J269" s="262"/>
    </row>
    <row r="270" spans="3:10">
      <c r="C270" s="265"/>
      <c r="D270" s="262"/>
      <c r="E270" s="494"/>
      <c r="F270" s="262"/>
      <c r="G270" s="262"/>
      <c r="H270" s="262"/>
      <c r="I270" s="262"/>
      <c r="J270" s="262"/>
    </row>
    <row r="271" spans="3:10">
      <c r="C271" s="265"/>
      <c r="D271" s="262"/>
      <c r="E271" s="262"/>
      <c r="F271" s="262"/>
      <c r="G271" s="262"/>
      <c r="H271" s="262"/>
      <c r="I271" s="262"/>
      <c r="J271" s="262"/>
    </row>
    <row r="272" spans="3:10">
      <c r="C272" s="265"/>
      <c r="D272" s="262"/>
      <c r="E272" s="262"/>
      <c r="F272" s="262"/>
      <c r="G272" s="262"/>
      <c r="H272" s="262"/>
      <c r="I272" s="262"/>
      <c r="J272" s="262"/>
    </row>
    <row r="273" spans="3:10">
      <c r="C273" s="265"/>
      <c r="D273" s="262"/>
      <c r="E273" s="262"/>
      <c r="F273" s="262"/>
      <c r="G273" s="262"/>
      <c r="H273" s="262"/>
      <c r="I273" s="262"/>
      <c r="J273" s="262"/>
    </row>
    <row r="274" spans="3:10">
      <c r="C274" s="265"/>
      <c r="D274" s="262"/>
      <c r="E274" s="262"/>
      <c r="F274" s="262"/>
      <c r="G274" s="262"/>
      <c r="H274" s="262"/>
      <c r="I274" s="262"/>
      <c r="J274" s="262"/>
    </row>
    <row r="275" spans="3:10">
      <c r="C275" s="265"/>
      <c r="D275" s="262"/>
      <c r="E275" s="262"/>
      <c r="F275" s="262"/>
      <c r="G275" s="262"/>
      <c r="H275" s="262"/>
      <c r="I275" s="262"/>
      <c r="J275" s="262"/>
    </row>
    <row r="276" spans="3:10">
      <c r="C276" s="265"/>
      <c r="D276" s="262"/>
      <c r="E276" s="262"/>
      <c r="F276" s="262"/>
      <c r="G276" s="262"/>
      <c r="H276" s="262"/>
      <c r="I276" s="262"/>
      <c r="J276" s="262"/>
    </row>
    <row r="277" spans="3:10">
      <c r="C277" s="265"/>
      <c r="D277" s="262"/>
      <c r="E277" s="262"/>
      <c r="F277" s="262"/>
      <c r="G277" s="262"/>
      <c r="H277" s="262"/>
      <c r="I277" s="262"/>
      <c r="J277" s="262"/>
    </row>
    <row r="278" spans="3:10">
      <c r="C278" s="265"/>
      <c r="D278" s="262"/>
      <c r="E278" s="262"/>
      <c r="F278" s="262"/>
      <c r="G278" s="262"/>
      <c r="H278" s="262"/>
      <c r="I278" s="262"/>
      <c r="J278" s="262"/>
    </row>
    <row r="279" spans="3:10">
      <c r="C279" s="265"/>
      <c r="D279" s="262"/>
      <c r="E279" s="494"/>
      <c r="F279" s="262"/>
      <c r="G279" s="262"/>
      <c r="H279" s="262"/>
      <c r="I279" s="262"/>
      <c r="J279" s="262"/>
    </row>
    <row r="280" spans="3:10">
      <c r="C280" s="265"/>
      <c r="D280" s="262"/>
      <c r="E280" s="494"/>
      <c r="F280" s="262"/>
      <c r="G280" s="262"/>
      <c r="H280" s="262"/>
      <c r="I280" s="262"/>
      <c r="J280" s="262"/>
    </row>
    <row r="281" spans="3:10">
      <c r="C281" s="265"/>
      <c r="D281" s="262"/>
      <c r="E281" s="494"/>
      <c r="F281" s="262"/>
      <c r="G281" s="262"/>
      <c r="H281" s="262"/>
      <c r="I281" s="262"/>
      <c r="J281" s="262"/>
    </row>
    <row r="282" spans="3:10">
      <c r="C282" s="265"/>
      <c r="D282" s="262"/>
      <c r="E282" s="494"/>
      <c r="F282" s="262"/>
      <c r="G282" s="262"/>
      <c r="H282" s="262"/>
      <c r="I282" s="262"/>
      <c r="J282" s="262"/>
    </row>
    <row r="283" spans="3:10">
      <c r="C283" s="265"/>
      <c r="D283" s="262"/>
      <c r="E283" s="494"/>
      <c r="F283" s="262"/>
      <c r="G283" s="262"/>
      <c r="H283" s="262"/>
      <c r="I283" s="262"/>
      <c r="J283" s="262"/>
    </row>
    <row r="284" spans="3:10">
      <c r="C284" s="265"/>
      <c r="D284" s="262"/>
      <c r="E284" s="494"/>
      <c r="F284" s="262"/>
      <c r="G284" s="262"/>
      <c r="H284" s="262"/>
      <c r="I284" s="262"/>
      <c r="J284" s="262"/>
    </row>
    <row r="285" spans="3:10">
      <c r="C285" s="265"/>
      <c r="D285" s="262"/>
      <c r="E285" s="494"/>
      <c r="F285" s="262"/>
      <c r="G285" s="262"/>
      <c r="H285" s="262"/>
      <c r="I285" s="262"/>
      <c r="J285" s="262"/>
    </row>
    <row r="286" spans="3:10">
      <c r="C286" s="265"/>
      <c r="D286" s="262"/>
      <c r="E286" s="494"/>
      <c r="F286" s="262"/>
      <c r="G286" s="262"/>
      <c r="H286" s="262"/>
      <c r="I286" s="262"/>
      <c r="J286" s="262"/>
    </row>
    <row r="287" spans="3:10">
      <c r="C287" s="265"/>
      <c r="D287" s="262"/>
      <c r="E287" s="494"/>
      <c r="F287" s="262"/>
      <c r="G287" s="262"/>
      <c r="H287" s="262"/>
      <c r="I287" s="262"/>
      <c r="J287" s="262"/>
    </row>
    <row r="288" spans="3:10">
      <c r="C288" s="265"/>
      <c r="D288" s="262"/>
      <c r="E288" s="494"/>
      <c r="F288" s="262"/>
      <c r="G288" s="262"/>
      <c r="H288" s="262"/>
      <c r="I288" s="262"/>
      <c r="J288" s="262"/>
    </row>
    <row r="289" spans="3:10">
      <c r="C289" s="265"/>
      <c r="D289" s="262"/>
      <c r="E289" s="494"/>
      <c r="F289" s="262"/>
      <c r="G289" s="262"/>
      <c r="H289" s="262"/>
      <c r="I289" s="262"/>
      <c r="J289" s="262"/>
    </row>
    <row r="290" spans="3:10">
      <c r="C290" s="265"/>
      <c r="D290" s="262"/>
      <c r="E290" s="494"/>
      <c r="F290" s="262"/>
      <c r="G290" s="262"/>
      <c r="H290" s="262"/>
      <c r="I290" s="262"/>
      <c r="J290" s="262"/>
    </row>
    <row r="291" spans="3:10">
      <c r="C291" s="265"/>
      <c r="D291" s="262"/>
      <c r="E291" s="494"/>
      <c r="F291" s="262"/>
      <c r="G291" s="262"/>
      <c r="H291" s="262"/>
      <c r="I291" s="262"/>
      <c r="J291" s="262"/>
    </row>
    <row r="292" spans="3:10">
      <c r="C292" s="265"/>
      <c r="D292" s="262"/>
      <c r="E292" s="494"/>
      <c r="F292" s="262"/>
      <c r="G292" s="262"/>
      <c r="H292" s="262"/>
      <c r="I292" s="262"/>
      <c r="J292" s="262"/>
    </row>
    <row r="293" spans="3:10">
      <c r="C293" s="265"/>
      <c r="D293" s="262"/>
      <c r="E293" s="494"/>
      <c r="F293" s="262"/>
      <c r="G293" s="262"/>
      <c r="H293" s="262"/>
      <c r="I293" s="262"/>
      <c r="J293" s="262"/>
    </row>
    <row r="294" spans="3:10">
      <c r="C294" s="265"/>
      <c r="D294" s="262"/>
      <c r="E294" s="494"/>
      <c r="F294" s="262"/>
      <c r="G294" s="262"/>
      <c r="H294" s="262"/>
      <c r="I294" s="262"/>
      <c r="J294" s="262"/>
    </row>
    <row r="295" spans="3:10">
      <c r="C295" s="265"/>
      <c r="D295" s="262"/>
      <c r="E295" s="494"/>
      <c r="F295" s="262"/>
      <c r="G295" s="262"/>
      <c r="H295" s="262"/>
      <c r="I295" s="262"/>
      <c r="J295" s="262"/>
    </row>
    <row r="296" spans="3:10">
      <c r="C296" s="265"/>
      <c r="D296" s="262"/>
      <c r="E296" s="494"/>
      <c r="F296" s="262"/>
      <c r="G296" s="262"/>
      <c r="H296" s="262"/>
      <c r="I296" s="262"/>
      <c r="J296" s="262"/>
    </row>
    <row r="297" spans="3:10">
      <c r="C297" s="265"/>
      <c r="D297" s="262"/>
      <c r="E297" s="494"/>
      <c r="F297" s="262"/>
      <c r="G297" s="262"/>
      <c r="H297" s="262"/>
      <c r="I297" s="262"/>
      <c r="J297" s="262"/>
    </row>
    <row r="298" spans="3:10">
      <c r="C298" s="265"/>
      <c r="D298" s="262"/>
      <c r="E298" s="494"/>
      <c r="F298" s="262"/>
      <c r="G298" s="262"/>
      <c r="H298" s="262"/>
      <c r="I298" s="262"/>
      <c r="J298" s="262"/>
    </row>
    <row r="299" spans="3:10">
      <c r="C299" s="265"/>
      <c r="D299" s="262"/>
      <c r="E299" s="494"/>
      <c r="F299" s="262"/>
      <c r="G299" s="262"/>
      <c r="H299" s="262"/>
      <c r="I299" s="262"/>
      <c r="J299" s="262"/>
    </row>
    <row r="300" spans="3:10">
      <c r="C300" s="265"/>
      <c r="D300" s="262"/>
      <c r="E300" s="494"/>
      <c r="F300" s="262"/>
      <c r="G300" s="262"/>
      <c r="H300" s="262"/>
      <c r="I300" s="262"/>
      <c r="J300" s="262"/>
    </row>
    <row r="301" spans="3:10">
      <c r="C301" s="265"/>
      <c r="D301" s="262"/>
      <c r="E301" s="494"/>
      <c r="F301" s="262"/>
      <c r="G301" s="262"/>
      <c r="H301" s="262"/>
      <c r="I301" s="262"/>
      <c r="J301" s="262"/>
    </row>
    <row r="302" spans="3:10">
      <c r="C302" s="265"/>
      <c r="D302" s="262"/>
      <c r="E302" s="494"/>
      <c r="F302" s="262"/>
      <c r="G302" s="262"/>
      <c r="H302" s="262"/>
      <c r="I302" s="262"/>
      <c r="J302" s="262"/>
    </row>
    <row r="303" spans="3:10">
      <c r="C303" s="265"/>
      <c r="D303" s="262"/>
      <c r="E303" s="494"/>
      <c r="F303" s="262"/>
      <c r="G303" s="262"/>
      <c r="H303" s="262"/>
      <c r="I303" s="262"/>
      <c r="J303" s="262"/>
    </row>
    <row r="304" spans="3:10">
      <c r="C304" s="265"/>
      <c r="D304" s="262"/>
      <c r="E304" s="494"/>
      <c r="F304" s="262"/>
      <c r="G304" s="262"/>
      <c r="H304" s="262"/>
      <c r="I304" s="262"/>
      <c r="J304" s="262"/>
    </row>
    <row r="305" spans="3:10">
      <c r="C305" s="265"/>
      <c r="D305" s="262"/>
      <c r="E305" s="494"/>
      <c r="F305" s="262"/>
      <c r="G305" s="262"/>
      <c r="H305" s="262"/>
      <c r="I305" s="262"/>
      <c r="J305" s="262"/>
    </row>
    <row r="306" spans="3:10">
      <c r="C306" s="265"/>
      <c r="D306" s="262"/>
      <c r="E306" s="494"/>
      <c r="F306" s="262"/>
      <c r="G306" s="262"/>
      <c r="H306" s="262"/>
      <c r="I306" s="262"/>
      <c r="J306" s="262"/>
    </row>
    <row r="307" spans="3:10">
      <c r="C307" s="265"/>
      <c r="D307" s="262"/>
      <c r="E307" s="262"/>
      <c r="F307" s="262"/>
      <c r="G307" s="262"/>
      <c r="H307" s="262"/>
      <c r="I307" s="262"/>
      <c r="J307" s="262"/>
    </row>
    <row r="308" spans="3:10">
      <c r="C308" s="265"/>
      <c r="D308" s="262"/>
      <c r="E308" s="262"/>
      <c r="F308" s="262"/>
      <c r="G308" s="262"/>
      <c r="H308" s="262"/>
      <c r="I308" s="262"/>
      <c r="J308" s="262"/>
    </row>
    <row r="309" spans="3:10">
      <c r="C309" s="265"/>
      <c r="D309" s="262"/>
      <c r="E309" s="262"/>
      <c r="F309" s="262"/>
      <c r="G309" s="262"/>
      <c r="H309" s="262"/>
      <c r="I309" s="262"/>
      <c r="J309" s="262"/>
    </row>
    <row r="310" spans="3:10">
      <c r="C310" s="265"/>
      <c r="D310" s="262"/>
      <c r="E310" s="262"/>
      <c r="F310" s="262"/>
      <c r="G310" s="262"/>
      <c r="H310" s="262"/>
      <c r="I310" s="262"/>
      <c r="J310" s="262"/>
    </row>
    <row r="311" spans="3:10">
      <c r="C311" s="265"/>
      <c r="D311" s="262"/>
      <c r="E311" s="494"/>
      <c r="F311" s="262"/>
      <c r="G311" s="262"/>
      <c r="H311" s="262"/>
      <c r="I311" s="262"/>
      <c r="J311" s="262"/>
    </row>
    <row r="312" spans="3:10">
      <c r="C312" s="265"/>
      <c r="D312" s="262"/>
      <c r="E312" s="494"/>
      <c r="F312" s="262"/>
      <c r="G312" s="262"/>
      <c r="H312" s="262"/>
      <c r="I312" s="262"/>
      <c r="J312" s="262"/>
    </row>
    <row r="313" spans="3:10">
      <c r="C313" s="265"/>
      <c r="D313" s="262"/>
      <c r="E313" s="494"/>
      <c r="F313" s="262"/>
      <c r="G313" s="262"/>
      <c r="H313" s="262"/>
      <c r="I313" s="262"/>
      <c r="J313" s="262"/>
    </row>
    <row r="314" spans="3:10">
      <c r="C314" s="265"/>
      <c r="D314" s="262"/>
      <c r="E314" s="494"/>
      <c r="F314" s="262"/>
      <c r="G314" s="262"/>
      <c r="H314" s="262"/>
      <c r="I314" s="262"/>
      <c r="J314" s="262"/>
    </row>
    <row r="315" spans="3:10">
      <c r="C315" s="265"/>
      <c r="D315" s="262"/>
      <c r="E315" s="494"/>
      <c r="F315" s="262"/>
      <c r="G315" s="262"/>
      <c r="H315" s="262"/>
      <c r="I315" s="262"/>
      <c r="J315" s="262"/>
    </row>
    <row r="316" spans="3:10">
      <c r="C316" s="265"/>
      <c r="D316" s="262"/>
      <c r="E316" s="494"/>
      <c r="F316" s="262"/>
      <c r="G316" s="262"/>
      <c r="H316" s="262"/>
      <c r="I316" s="262"/>
      <c r="J316" s="262"/>
    </row>
    <row r="317" spans="3:10">
      <c r="C317" s="265"/>
      <c r="D317" s="262"/>
      <c r="E317" s="494"/>
      <c r="F317" s="262"/>
      <c r="G317" s="262"/>
      <c r="H317" s="262"/>
      <c r="I317" s="262"/>
      <c r="J317" s="262"/>
    </row>
    <row r="318" spans="3:10">
      <c r="C318" s="265"/>
      <c r="D318" s="262"/>
      <c r="E318" s="494"/>
      <c r="F318" s="262"/>
      <c r="G318" s="262"/>
      <c r="H318" s="262"/>
      <c r="I318" s="262"/>
      <c r="J318" s="262"/>
    </row>
    <row r="319" spans="3:10">
      <c r="C319" s="265"/>
      <c r="D319" s="262"/>
      <c r="E319" s="494"/>
      <c r="F319" s="262"/>
      <c r="G319" s="262"/>
      <c r="H319" s="262"/>
      <c r="I319" s="262"/>
      <c r="J319" s="262"/>
    </row>
    <row r="320" spans="3:10">
      <c r="C320" s="265"/>
      <c r="D320" s="262"/>
      <c r="E320" s="494"/>
      <c r="F320" s="262"/>
      <c r="G320" s="262"/>
      <c r="H320" s="262"/>
      <c r="I320" s="262"/>
      <c r="J320" s="262"/>
    </row>
    <row r="321" spans="3:10">
      <c r="C321" s="265"/>
      <c r="D321" s="262"/>
      <c r="E321" s="494"/>
      <c r="F321" s="262"/>
      <c r="G321" s="262"/>
      <c r="H321" s="262"/>
      <c r="I321" s="262"/>
      <c r="J321" s="262"/>
    </row>
    <row r="322" spans="3:10">
      <c r="C322" s="265"/>
      <c r="D322" s="262"/>
      <c r="E322" s="494"/>
      <c r="F322" s="262"/>
      <c r="G322" s="262"/>
      <c r="H322" s="262"/>
      <c r="I322" s="262"/>
      <c r="J322" s="262"/>
    </row>
    <row r="323" spans="3:10">
      <c r="C323" s="265"/>
      <c r="D323" s="262"/>
      <c r="E323" s="494"/>
      <c r="F323" s="262"/>
      <c r="G323" s="262"/>
      <c r="H323" s="262"/>
      <c r="I323" s="262"/>
      <c r="J323" s="262"/>
    </row>
    <row r="324" spans="3:10">
      <c r="C324" s="265"/>
      <c r="D324" s="262"/>
      <c r="E324" s="494"/>
      <c r="F324" s="262"/>
      <c r="G324" s="262"/>
      <c r="H324" s="262"/>
      <c r="I324" s="262"/>
      <c r="J324" s="262"/>
    </row>
    <row r="325" spans="3:10">
      <c r="C325" s="265"/>
      <c r="D325" s="262"/>
      <c r="E325" s="494"/>
      <c r="F325" s="262"/>
      <c r="G325" s="262"/>
      <c r="H325" s="262"/>
      <c r="I325" s="262"/>
      <c r="J325" s="262"/>
    </row>
    <row r="326" spans="3:10">
      <c r="C326" s="265"/>
      <c r="D326" s="262"/>
      <c r="E326" s="494"/>
      <c r="F326" s="262"/>
      <c r="G326" s="262"/>
      <c r="H326" s="262"/>
      <c r="I326" s="262"/>
      <c r="J326" s="262"/>
    </row>
    <row r="327" spans="3:10">
      <c r="C327" s="265"/>
      <c r="D327" s="262"/>
      <c r="E327" s="494"/>
      <c r="F327" s="262"/>
      <c r="G327" s="262"/>
      <c r="H327" s="262"/>
      <c r="I327" s="262"/>
      <c r="J327" s="262"/>
    </row>
    <row r="328" spans="3:10">
      <c r="C328" s="265"/>
      <c r="D328" s="262"/>
      <c r="E328" s="494"/>
      <c r="F328" s="262"/>
      <c r="G328" s="262"/>
      <c r="H328" s="262"/>
      <c r="I328" s="262"/>
      <c r="J328" s="262"/>
    </row>
    <row r="329" spans="3:10">
      <c r="C329" s="265"/>
      <c r="D329" s="262"/>
      <c r="E329" s="494"/>
      <c r="F329" s="262"/>
      <c r="G329" s="262"/>
      <c r="H329" s="262"/>
      <c r="I329" s="262"/>
      <c r="J329" s="262"/>
    </row>
    <row r="330" spans="3:10">
      <c r="C330" s="265"/>
      <c r="D330" s="262"/>
      <c r="E330" s="494"/>
      <c r="F330" s="262"/>
      <c r="G330" s="262"/>
      <c r="H330" s="262"/>
      <c r="I330" s="262"/>
      <c r="J330" s="262"/>
    </row>
    <row r="331" spans="3:10">
      <c r="C331" s="265"/>
      <c r="D331" s="262"/>
      <c r="E331" s="494"/>
      <c r="F331" s="262"/>
      <c r="G331" s="262"/>
      <c r="H331" s="262"/>
      <c r="I331" s="262"/>
      <c r="J331" s="262"/>
    </row>
    <row r="332" spans="3:10">
      <c r="C332" s="265"/>
      <c r="D332" s="262"/>
      <c r="E332" s="494"/>
      <c r="F332" s="262"/>
      <c r="G332" s="262"/>
      <c r="H332" s="262"/>
      <c r="I332" s="262"/>
      <c r="J332" s="262"/>
    </row>
    <row r="333" spans="3:10">
      <c r="C333" s="265"/>
      <c r="D333" s="262"/>
      <c r="E333" s="494"/>
      <c r="F333" s="262"/>
      <c r="G333" s="262"/>
      <c r="H333" s="262"/>
      <c r="I333" s="262"/>
      <c r="J333" s="262"/>
    </row>
    <row r="334" spans="3:10">
      <c r="C334" s="265"/>
      <c r="D334" s="262"/>
      <c r="E334" s="494"/>
      <c r="F334" s="262"/>
      <c r="G334" s="262"/>
      <c r="H334" s="262"/>
      <c r="I334" s="262"/>
      <c r="J334" s="262"/>
    </row>
    <row r="335" spans="3:10">
      <c r="C335" s="265"/>
      <c r="D335" s="262"/>
      <c r="E335" s="494"/>
      <c r="F335" s="262"/>
      <c r="G335" s="262"/>
      <c r="H335" s="262"/>
      <c r="I335" s="262"/>
      <c r="J335" s="262"/>
    </row>
    <row r="336" spans="3:10">
      <c r="C336" s="265"/>
      <c r="D336" s="262"/>
      <c r="E336" s="494"/>
      <c r="F336" s="262"/>
      <c r="G336" s="262"/>
      <c r="H336" s="262"/>
      <c r="I336" s="262"/>
      <c r="J336" s="262"/>
    </row>
    <row r="337" spans="3:10">
      <c r="C337" s="265"/>
      <c r="D337" s="262"/>
      <c r="E337" s="494"/>
      <c r="F337" s="262"/>
      <c r="G337" s="262"/>
      <c r="H337" s="262"/>
      <c r="I337" s="262"/>
      <c r="J337" s="262"/>
    </row>
    <row r="338" spans="3:10">
      <c r="C338" s="265"/>
      <c r="D338" s="262"/>
      <c r="E338" s="494"/>
      <c r="F338" s="262"/>
      <c r="G338" s="262"/>
      <c r="H338" s="262"/>
      <c r="I338" s="262"/>
      <c r="J338" s="262"/>
    </row>
    <row r="339" spans="3:10">
      <c r="C339" s="265"/>
      <c r="D339" s="262"/>
      <c r="E339" s="494"/>
      <c r="F339" s="262"/>
      <c r="G339" s="262"/>
      <c r="H339" s="262"/>
      <c r="I339" s="262"/>
      <c r="J339" s="262"/>
    </row>
    <row r="340" spans="3:10">
      <c r="C340" s="265"/>
      <c r="D340" s="262"/>
      <c r="E340" s="494"/>
      <c r="F340" s="262"/>
      <c r="G340" s="262"/>
      <c r="H340" s="262"/>
      <c r="I340" s="262"/>
      <c r="J340" s="262"/>
    </row>
    <row r="341" spans="3:10">
      <c r="C341" s="265"/>
      <c r="D341" s="262"/>
      <c r="E341" s="494"/>
      <c r="F341" s="262"/>
      <c r="G341" s="262"/>
      <c r="H341" s="262"/>
      <c r="I341" s="262"/>
      <c r="J341" s="262"/>
    </row>
    <row r="342" spans="3:10">
      <c r="C342" s="265"/>
      <c r="D342" s="262"/>
      <c r="E342" s="494"/>
      <c r="F342" s="262"/>
      <c r="G342" s="262"/>
      <c r="H342" s="262"/>
      <c r="I342" s="262"/>
      <c r="J342" s="262"/>
    </row>
    <row r="343" spans="3:10">
      <c r="C343" s="265"/>
      <c r="D343" s="262"/>
      <c r="E343" s="494"/>
      <c r="F343" s="262"/>
      <c r="G343" s="262"/>
      <c r="H343" s="262"/>
      <c r="I343" s="262"/>
      <c r="J343" s="262"/>
    </row>
    <row r="344" spans="3:10">
      <c r="C344" s="265"/>
      <c r="D344" s="262"/>
      <c r="E344" s="494"/>
      <c r="F344" s="262"/>
      <c r="G344" s="262"/>
      <c r="H344" s="262"/>
      <c r="I344" s="262"/>
      <c r="J344" s="262"/>
    </row>
    <row r="345" spans="3:10">
      <c r="C345" s="265"/>
      <c r="D345" s="262"/>
      <c r="E345" s="494"/>
      <c r="F345" s="262"/>
      <c r="G345" s="262"/>
      <c r="H345" s="262"/>
      <c r="I345" s="262"/>
      <c r="J345" s="262"/>
    </row>
    <row r="346" spans="3:10">
      <c r="C346" s="265"/>
      <c r="D346" s="262"/>
      <c r="E346" s="494"/>
      <c r="F346" s="262"/>
      <c r="G346" s="262"/>
      <c r="H346" s="262"/>
      <c r="I346" s="262"/>
      <c r="J346" s="262"/>
    </row>
    <row r="347" spans="3:10">
      <c r="C347" s="265"/>
      <c r="D347" s="262"/>
      <c r="E347" s="494"/>
      <c r="F347" s="262"/>
      <c r="G347" s="262"/>
      <c r="H347" s="262"/>
      <c r="I347" s="262"/>
      <c r="J347" s="262"/>
    </row>
    <row r="348" spans="3:10">
      <c r="C348" s="265"/>
      <c r="D348" s="262"/>
      <c r="E348" s="494"/>
      <c r="F348" s="262"/>
      <c r="G348" s="262"/>
      <c r="H348" s="262"/>
      <c r="I348" s="262"/>
      <c r="J348" s="262"/>
    </row>
    <row r="349" spans="3:10">
      <c r="C349" s="265"/>
      <c r="D349" s="262"/>
      <c r="E349" s="494"/>
      <c r="F349" s="262"/>
      <c r="G349" s="262"/>
      <c r="H349" s="262"/>
      <c r="I349" s="262"/>
      <c r="J349" s="262"/>
    </row>
    <row r="350" spans="3:10">
      <c r="C350" s="265"/>
      <c r="D350" s="262"/>
      <c r="E350" s="494"/>
      <c r="F350" s="262"/>
      <c r="G350" s="262"/>
      <c r="H350" s="262"/>
      <c r="I350" s="262"/>
      <c r="J350" s="262"/>
    </row>
    <row r="351" spans="3:10">
      <c r="C351" s="265"/>
      <c r="D351" s="262"/>
      <c r="E351" s="494"/>
      <c r="F351" s="262"/>
      <c r="G351" s="262"/>
      <c r="H351" s="262"/>
      <c r="I351" s="262"/>
      <c r="J351" s="262"/>
    </row>
    <row r="352" spans="3:10">
      <c r="C352" s="265"/>
      <c r="D352" s="262"/>
      <c r="E352" s="494"/>
      <c r="F352" s="262"/>
      <c r="G352" s="262"/>
      <c r="H352" s="262"/>
      <c r="I352" s="262"/>
      <c r="J352" s="262"/>
    </row>
    <row r="353" spans="3:10">
      <c r="C353" s="265"/>
      <c r="D353" s="262"/>
      <c r="E353" s="494"/>
      <c r="F353" s="262"/>
      <c r="G353" s="262"/>
      <c r="H353" s="262"/>
      <c r="I353" s="262"/>
      <c r="J353" s="262"/>
    </row>
    <row r="354" spans="3:10">
      <c r="C354" s="265"/>
      <c r="D354" s="262"/>
      <c r="E354" s="494"/>
      <c r="F354" s="262"/>
      <c r="G354" s="262"/>
      <c r="H354" s="262"/>
      <c r="I354" s="262"/>
      <c r="J354" s="262"/>
    </row>
    <row r="355" spans="3:10">
      <c r="C355" s="265"/>
      <c r="D355" s="262"/>
      <c r="E355" s="494"/>
      <c r="F355" s="262"/>
      <c r="G355" s="262"/>
      <c r="H355" s="262"/>
      <c r="I355" s="262"/>
      <c r="J355" s="262"/>
    </row>
    <row r="356" spans="3:10">
      <c r="C356" s="265"/>
      <c r="D356" s="262"/>
      <c r="E356" s="494"/>
      <c r="F356" s="262"/>
      <c r="G356" s="262"/>
      <c r="H356" s="262"/>
      <c r="I356" s="262"/>
      <c r="J356" s="262"/>
    </row>
    <row r="357" spans="3:10">
      <c r="C357" s="265"/>
      <c r="D357" s="262"/>
      <c r="E357" s="494"/>
      <c r="F357" s="262"/>
      <c r="G357" s="262"/>
      <c r="H357" s="262"/>
      <c r="I357" s="262"/>
      <c r="J357" s="262"/>
    </row>
    <row r="358" spans="3:10">
      <c r="C358" s="265"/>
      <c r="D358" s="262"/>
      <c r="E358" s="494"/>
      <c r="F358" s="262"/>
      <c r="G358" s="262"/>
      <c r="H358" s="262"/>
      <c r="I358" s="262"/>
      <c r="J358" s="262"/>
    </row>
    <row r="359" spans="3:10">
      <c r="C359" s="265"/>
      <c r="D359" s="262"/>
      <c r="E359" s="494"/>
      <c r="F359" s="262"/>
      <c r="G359" s="262"/>
      <c r="H359" s="262"/>
      <c r="I359" s="262"/>
      <c r="J359" s="262"/>
    </row>
    <row r="360" spans="3:10">
      <c r="C360" s="265"/>
      <c r="D360" s="262"/>
      <c r="E360" s="494"/>
      <c r="F360" s="262"/>
      <c r="G360" s="262"/>
      <c r="H360" s="262"/>
      <c r="I360" s="262"/>
      <c r="J360" s="262"/>
    </row>
    <row r="361" spans="3:10">
      <c r="C361" s="265"/>
      <c r="D361" s="262"/>
      <c r="E361" s="494"/>
      <c r="F361" s="262"/>
      <c r="G361" s="262"/>
      <c r="H361" s="262"/>
      <c r="I361" s="262"/>
      <c r="J361" s="262"/>
    </row>
    <row r="362" spans="3:10">
      <c r="C362" s="265"/>
      <c r="D362" s="262"/>
      <c r="E362" s="494"/>
      <c r="F362" s="262"/>
      <c r="G362" s="262"/>
      <c r="H362" s="262"/>
      <c r="I362" s="262"/>
      <c r="J362" s="262"/>
    </row>
    <row r="363" spans="3:10">
      <c r="C363" s="265"/>
      <c r="D363" s="262"/>
      <c r="E363" s="494"/>
      <c r="F363" s="262"/>
      <c r="G363" s="262"/>
      <c r="H363" s="262"/>
      <c r="I363" s="262"/>
      <c r="J363" s="262"/>
    </row>
    <row r="364" spans="3:10">
      <c r="C364" s="265"/>
      <c r="D364" s="262"/>
      <c r="E364" s="494"/>
      <c r="F364" s="262"/>
      <c r="G364" s="262"/>
      <c r="H364" s="262"/>
      <c r="I364" s="262"/>
      <c r="J364" s="262"/>
    </row>
    <row r="365" spans="3:10">
      <c r="C365" s="265"/>
      <c r="D365" s="262"/>
      <c r="E365" s="494"/>
      <c r="F365" s="262"/>
      <c r="G365" s="262"/>
      <c r="H365" s="262"/>
      <c r="I365" s="262"/>
      <c r="J365" s="262"/>
    </row>
    <row r="366" spans="3:10">
      <c r="C366" s="265"/>
      <c r="D366" s="262"/>
      <c r="E366" s="494"/>
      <c r="F366" s="262"/>
      <c r="G366" s="262"/>
      <c r="H366" s="262"/>
      <c r="I366" s="262"/>
      <c r="J366" s="262"/>
    </row>
    <row r="367" spans="3:10">
      <c r="C367" s="265"/>
      <c r="D367" s="262"/>
      <c r="E367" s="494"/>
      <c r="F367" s="262"/>
      <c r="G367" s="262"/>
      <c r="H367" s="262"/>
      <c r="I367" s="262"/>
      <c r="J367" s="262"/>
    </row>
    <row r="368" spans="3:10">
      <c r="C368" s="265"/>
      <c r="D368" s="262"/>
      <c r="E368" s="494"/>
      <c r="F368" s="262"/>
      <c r="G368" s="262"/>
      <c r="H368" s="262"/>
      <c r="I368" s="262"/>
      <c r="J368" s="262"/>
    </row>
    <row r="369" spans="3:10">
      <c r="C369" s="265"/>
      <c r="D369" s="262"/>
      <c r="E369" s="494"/>
      <c r="F369" s="262"/>
      <c r="G369" s="262"/>
      <c r="H369" s="262"/>
      <c r="I369" s="262"/>
      <c r="J369" s="262"/>
    </row>
    <row r="370" spans="3:10">
      <c r="C370" s="265"/>
      <c r="D370" s="262"/>
      <c r="E370" s="494"/>
      <c r="F370" s="262"/>
      <c r="G370" s="262"/>
      <c r="H370" s="262"/>
      <c r="I370" s="262"/>
      <c r="J370" s="262"/>
    </row>
    <row r="371" spans="3:10">
      <c r="C371" s="265"/>
      <c r="D371" s="262"/>
      <c r="E371" s="495"/>
      <c r="F371" s="262"/>
      <c r="G371" s="262"/>
      <c r="H371" s="262"/>
      <c r="I371" s="262"/>
      <c r="J371" s="262"/>
    </row>
    <row r="372" spans="3:10">
      <c r="C372" s="265"/>
      <c r="D372" s="262"/>
      <c r="E372" s="495"/>
      <c r="F372" s="262"/>
      <c r="G372" s="262"/>
      <c r="H372" s="262"/>
      <c r="I372" s="262"/>
      <c r="J372" s="262"/>
    </row>
    <row r="373" spans="3:10">
      <c r="C373" s="265"/>
      <c r="D373" s="262"/>
      <c r="E373" s="495"/>
      <c r="F373" s="262"/>
      <c r="G373" s="262"/>
      <c r="H373" s="262"/>
      <c r="I373" s="262"/>
      <c r="J373" s="262"/>
    </row>
    <row r="374" spans="3:10">
      <c r="C374" s="265"/>
      <c r="D374" s="262"/>
      <c r="E374" s="495"/>
      <c r="F374" s="262"/>
      <c r="G374" s="262"/>
      <c r="H374" s="262"/>
      <c r="I374" s="262"/>
      <c r="J374" s="262"/>
    </row>
    <row r="375" spans="3:10">
      <c r="C375" s="265"/>
      <c r="D375" s="262"/>
      <c r="E375" s="495"/>
      <c r="F375" s="262"/>
      <c r="G375" s="262"/>
      <c r="H375" s="262"/>
      <c r="I375" s="262"/>
      <c r="J375" s="262"/>
    </row>
    <row r="376" spans="3:10">
      <c r="C376" s="265"/>
      <c r="D376" s="262"/>
      <c r="E376" s="495"/>
      <c r="F376" s="262"/>
      <c r="G376" s="262"/>
      <c r="H376" s="262"/>
      <c r="I376" s="262"/>
      <c r="J376" s="262"/>
    </row>
    <row r="377" spans="3:10">
      <c r="C377" s="265"/>
      <c r="D377" s="262"/>
      <c r="E377" s="495"/>
      <c r="F377" s="262"/>
      <c r="G377" s="262"/>
      <c r="H377" s="262"/>
      <c r="I377" s="262"/>
      <c r="J377" s="262"/>
    </row>
    <row r="378" spans="3:10">
      <c r="C378" s="265"/>
      <c r="D378" s="262"/>
      <c r="E378" s="495"/>
      <c r="F378" s="262"/>
      <c r="G378" s="262"/>
      <c r="H378" s="262"/>
      <c r="I378" s="262"/>
      <c r="J378" s="262"/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G58"/>
  <sheetViews>
    <sheetView zoomScale="115" zoomScaleNormal="115" workbookViewId="0">
      <selection activeCell="A10" sqref="A10"/>
    </sheetView>
  </sheetViews>
  <sheetFormatPr defaultRowHeight="12.75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16384" width="9.140625" style="14"/>
  </cols>
  <sheetData>
    <row r="3" spans="2:33" ht="13.5" thickBot="1"/>
    <row r="4" spans="2:33" ht="13.5" thickBot="1">
      <c r="B4" s="250" t="s">
        <v>0</v>
      </c>
      <c r="C4" s="251" t="s">
        <v>124</v>
      </c>
      <c r="D4" s="251" t="s">
        <v>335</v>
      </c>
      <c r="E4" s="251" t="s">
        <v>331</v>
      </c>
      <c r="F4" s="251" t="s">
        <v>332</v>
      </c>
      <c r="G4" s="251" t="s">
        <v>333</v>
      </c>
      <c r="I4" s="14" t="s">
        <v>345</v>
      </c>
      <c r="J4" s="311" t="s">
        <v>142</v>
      </c>
      <c r="K4" s="26">
        <v>1999</v>
      </c>
      <c r="L4" s="26">
        <v>2000</v>
      </c>
      <c r="M4" s="26">
        <v>2001</v>
      </c>
      <c r="N4" s="26">
        <v>2002</v>
      </c>
      <c r="O4" s="26">
        <v>2003</v>
      </c>
      <c r="P4" s="26">
        <v>2004</v>
      </c>
      <c r="Q4" s="26">
        <v>2005</v>
      </c>
      <c r="R4" s="26">
        <v>2006</v>
      </c>
      <c r="S4" s="26">
        <v>2007</v>
      </c>
      <c r="T4" s="26">
        <v>2008</v>
      </c>
      <c r="U4" s="26">
        <v>2009</v>
      </c>
      <c r="V4" s="26">
        <v>2010</v>
      </c>
      <c r="W4" s="26">
        <v>2011</v>
      </c>
      <c r="X4" s="26">
        <v>2012</v>
      </c>
      <c r="Y4" s="26">
        <v>2013</v>
      </c>
      <c r="Z4" s="26">
        <v>2014</v>
      </c>
      <c r="AA4" s="26">
        <v>2015</v>
      </c>
      <c r="AB4" s="26">
        <v>2016</v>
      </c>
      <c r="AC4" s="26">
        <v>2017</v>
      </c>
      <c r="AD4" s="14">
        <v>2018</v>
      </c>
    </row>
    <row r="5" spans="2:33" ht="13.5" thickBot="1">
      <c r="B5" s="252">
        <v>1971</v>
      </c>
      <c r="C5" s="253" t="s">
        <v>168</v>
      </c>
      <c r="D5" s="253"/>
      <c r="E5" s="253"/>
      <c r="F5" s="253"/>
      <c r="G5" s="253">
        <v>60</v>
      </c>
      <c r="I5" s="14">
        <v>2</v>
      </c>
      <c r="J5" s="310">
        <v>0</v>
      </c>
      <c r="K5" s="14">
        <v>19.1843906</v>
      </c>
      <c r="L5" s="14">
        <v>24.206640199999999</v>
      </c>
      <c r="M5" s="14">
        <v>27.5221804</v>
      </c>
      <c r="N5" s="14">
        <v>36.398688800000002</v>
      </c>
      <c r="O5" s="14">
        <v>39.633955800000003</v>
      </c>
      <c r="P5" s="14">
        <v>20.040624999999999</v>
      </c>
      <c r="Q5" s="14">
        <v>23.916775000000001</v>
      </c>
      <c r="R5" s="14">
        <v>34.4634754</v>
      </c>
      <c r="S5" s="14">
        <v>38.729999999999997</v>
      </c>
      <c r="T5" s="14">
        <v>42.282615700000001</v>
      </c>
      <c r="U5" s="14">
        <v>23.14</v>
      </c>
      <c r="V5" s="14">
        <v>13.0204874</v>
      </c>
      <c r="W5" s="14">
        <v>27.515000000000001</v>
      </c>
      <c r="X5" s="14">
        <v>27.074999999999999</v>
      </c>
      <c r="Y5" s="14">
        <v>23.0102197</v>
      </c>
      <c r="Z5" s="14">
        <v>29.798127399999998</v>
      </c>
      <c r="AA5" s="14">
        <v>28.515000000000001</v>
      </c>
      <c r="AB5" s="14">
        <v>28.48</v>
      </c>
      <c r="AC5" s="279">
        <v>17.812208300000002</v>
      </c>
      <c r="AD5" s="464">
        <v>25.17</v>
      </c>
      <c r="AE5" s="264"/>
      <c r="AG5" s="279"/>
    </row>
    <row r="6" spans="2:33" ht="13.5" thickBot="1">
      <c r="B6" s="252">
        <v>1972</v>
      </c>
      <c r="C6" s="253" t="s">
        <v>168</v>
      </c>
      <c r="D6" s="253"/>
      <c r="E6" s="253"/>
      <c r="F6" s="253"/>
      <c r="G6" s="253">
        <v>60</v>
      </c>
      <c r="I6" s="14">
        <v>3</v>
      </c>
      <c r="J6" s="310">
        <v>20</v>
      </c>
      <c r="K6" s="14">
        <v>23.560070799999998</v>
      </c>
      <c r="L6" s="14">
        <v>32.9565634</v>
      </c>
      <c r="M6" s="14">
        <v>22.608702399999999</v>
      </c>
      <c r="N6" s="14">
        <v>46.799952099999999</v>
      </c>
      <c r="O6" s="14">
        <v>54.712842999999999</v>
      </c>
      <c r="P6" s="14">
        <v>28.862004599999999</v>
      </c>
      <c r="Q6" s="14">
        <v>28.694932099999999</v>
      </c>
      <c r="R6" s="14">
        <v>38.460653600000001</v>
      </c>
      <c r="S6" s="14">
        <v>47.262500000000003</v>
      </c>
      <c r="T6" s="14">
        <v>55.895833400000001</v>
      </c>
      <c r="U6" s="14">
        <v>29.647500000000001</v>
      </c>
      <c r="V6" s="14">
        <v>15.384088999999999</v>
      </c>
      <c r="W6" s="14">
        <v>30.2925</v>
      </c>
      <c r="X6" s="14">
        <v>35.155000000000001</v>
      </c>
      <c r="Y6" s="14">
        <v>28.053913300000001</v>
      </c>
      <c r="Z6" s="14">
        <v>31.3245662</v>
      </c>
      <c r="AA6" s="14">
        <v>34.177500000000002</v>
      </c>
      <c r="AB6" s="14">
        <v>46.99</v>
      </c>
      <c r="AC6" s="262">
        <v>30.935666699999999</v>
      </c>
      <c r="AD6" s="465">
        <v>28.82</v>
      </c>
      <c r="AE6" s="278"/>
      <c r="AG6" s="262"/>
    </row>
    <row r="7" spans="2:33" ht="13.5" thickBot="1">
      <c r="B7" s="252">
        <v>1973</v>
      </c>
      <c r="C7" s="253" t="s">
        <v>168</v>
      </c>
      <c r="D7" s="253"/>
      <c r="E7" s="253"/>
      <c r="F7" s="253"/>
      <c r="G7" s="253">
        <v>60</v>
      </c>
      <c r="I7" s="14">
        <v>4</v>
      </c>
      <c r="J7" s="310">
        <v>40</v>
      </c>
      <c r="K7" s="14">
        <v>31.011738099999999</v>
      </c>
      <c r="L7" s="14">
        <v>36.154504899999999</v>
      </c>
      <c r="M7" s="14">
        <v>27.468674799999999</v>
      </c>
      <c r="N7" s="14">
        <v>48.093073199999999</v>
      </c>
      <c r="O7" s="14">
        <v>67.785823199999996</v>
      </c>
      <c r="P7" s="14">
        <v>36.092492399999998</v>
      </c>
      <c r="Q7" s="14">
        <v>33.319544299999997</v>
      </c>
      <c r="R7" s="14">
        <v>43.103391000000002</v>
      </c>
      <c r="S7" s="14">
        <v>51.732500000000002</v>
      </c>
      <c r="T7" s="14">
        <v>69.331917599999997</v>
      </c>
      <c r="U7" s="14">
        <v>37.692500000000003</v>
      </c>
      <c r="V7" s="14">
        <v>20.640467399999999</v>
      </c>
      <c r="W7" s="14">
        <v>36.29</v>
      </c>
      <c r="X7" s="14">
        <v>48.397500000000001</v>
      </c>
      <c r="Y7" s="14">
        <v>35.5309423</v>
      </c>
      <c r="Z7" s="14">
        <v>27.846269299999999</v>
      </c>
      <c r="AA7" s="14">
        <v>32.770000000000003</v>
      </c>
      <c r="AB7" s="14">
        <v>48.65</v>
      </c>
      <c r="AC7" s="262">
        <v>42.314708299999999</v>
      </c>
      <c r="AD7" s="465">
        <v>30.75</v>
      </c>
      <c r="AE7" s="278"/>
      <c r="AG7" s="262"/>
    </row>
    <row r="8" spans="2:33" ht="13.5" thickBot="1">
      <c r="B8" s="252">
        <v>1974</v>
      </c>
      <c r="C8" s="253" t="s">
        <v>168</v>
      </c>
      <c r="D8" s="253"/>
      <c r="E8" s="253"/>
      <c r="F8" s="253"/>
      <c r="G8" s="253">
        <v>60</v>
      </c>
      <c r="I8" s="14">
        <v>5</v>
      </c>
      <c r="J8" s="310">
        <v>60</v>
      </c>
      <c r="K8" s="14">
        <v>37.082539400000002</v>
      </c>
      <c r="L8" s="14">
        <v>41.573239000000001</v>
      </c>
      <c r="M8" s="14">
        <v>27.9365907</v>
      </c>
      <c r="N8" s="14">
        <v>44.606480300000001</v>
      </c>
      <c r="O8" s="14">
        <v>75.740281999999993</v>
      </c>
      <c r="P8" s="14">
        <v>53.767530499999999</v>
      </c>
      <c r="Q8" s="14">
        <v>38.118406299999997</v>
      </c>
      <c r="R8" s="14">
        <v>33.828997100000002</v>
      </c>
      <c r="S8" s="14">
        <v>46.542499999999997</v>
      </c>
      <c r="T8" s="14">
        <v>81.781833599999999</v>
      </c>
      <c r="U8" s="14">
        <v>43.51</v>
      </c>
      <c r="V8" s="14">
        <v>23.463007099999999</v>
      </c>
      <c r="W8" s="14">
        <v>35.262500000000003</v>
      </c>
      <c r="X8" s="14">
        <v>55.384999999999998</v>
      </c>
      <c r="Y8" s="14">
        <v>40.0566891</v>
      </c>
      <c r="Z8" s="14">
        <v>25.885349399999999</v>
      </c>
      <c r="AA8" s="14">
        <v>39.1325</v>
      </c>
      <c r="AB8" s="14">
        <v>64.97</v>
      </c>
      <c r="AC8" s="262">
        <v>61.0848333</v>
      </c>
      <c r="AD8" s="465">
        <v>28.09</v>
      </c>
      <c r="AE8" s="278"/>
      <c r="AG8" s="262"/>
    </row>
    <row r="9" spans="2:33" ht="13.5" thickBot="1">
      <c r="B9" s="252">
        <v>1975</v>
      </c>
      <c r="C9" s="253" t="s">
        <v>130</v>
      </c>
      <c r="D9" s="253"/>
      <c r="E9" s="253"/>
      <c r="F9" s="253"/>
      <c r="G9" s="253">
        <v>60</v>
      </c>
      <c r="I9" s="14">
        <v>6</v>
      </c>
      <c r="J9" s="310">
        <v>80</v>
      </c>
      <c r="K9" s="14">
        <v>47.479795299999999</v>
      </c>
      <c r="L9" s="14">
        <v>47.880290199999997</v>
      </c>
      <c r="M9" s="14">
        <v>25.700200800000001</v>
      </c>
      <c r="N9" s="14">
        <v>42.549199899999998</v>
      </c>
      <c r="O9" s="14">
        <v>89.228277399999996</v>
      </c>
      <c r="P9" s="14">
        <v>56.225343000000002</v>
      </c>
      <c r="Q9" s="14">
        <v>38.795962899999999</v>
      </c>
      <c r="R9" s="14">
        <v>40.2958772</v>
      </c>
      <c r="S9" s="14">
        <v>42.35</v>
      </c>
      <c r="T9" s="14">
        <v>86.805154099999996</v>
      </c>
      <c r="U9" s="14">
        <v>57.272500000000001</v>
      </c>
      <c r="V9" s="14">
        <v>28.530276300000001</v>
      </c>
      <c r="W9" s="14">
        <v>40.442500000000003</v>
      </c>
      <c r="X9" s="14">
        <v>60.65</v>
      </c>
      <c r="Y9" s="14">
        <v>38.100177600000002</v>
      </c>
      <c r="Z9" s="14">
        <v>27.2862735</v>
      </c>
      <c r="AA9" s="14">
        <v>43.24</v>
      </c>
      <c r="AB9" s="14">
        <v>75.23</v>
      </c>
      <c r="AC9" s="262">
        <v>71.344624999999994</v>
      </c>
      <c r="AD9" s="465">
        <v>30.28</v>
      </c>
      <c r="AE9" s="278"/>
      <c r="AG9" s="262"/>
    </row>
    <row r="10" spans="2:33" ht="13.5" thickBot="1">
      <c r="B10" s="252">
        <v>1976</v>
      </c>
      <c r="C10" s="253" t="s">
        <v>130</v>
      </c>
      <c r="D10" s="253"/>
      <c r="E10" s="253"/>
      <c r="F10" s="253"/>
      <c r="G10" s="253">
        <v>60</v>
      </c>
      <c r="I10" s="14">
        <v>7</v>
      </c>
      <c r="J10" s="310">
        <v>100</v>
      </c>
      <c r="K10" s="14">
        <v>54.026965199999999</v>
      </c>
      <c r="L10" s="14">
        <v>39.396862200000001</v>
      </c>
      <c r="M10" s="14">
        <v>21.164360899999998</v>
      </c>
      <c r="N10" s="14">
        <v>43.915607199999997</v>
      </c>
      <c r="O10" s="14">
        <v>88.329077699999999</v>
      </c>
      <c r="P10" s="14">
        <v>60.7</v>
      </c>
      <c r="Q10" s="14">
        <v>42.7795463</v>
      </c>
      <c r="R10" s="14">
        <v>40.700000000000003</v>
      </c>
      <c r="S10" s="14">
        <v>50.3</v>
      </c>
      <c r="T10" s="14">
        <v>88.32</v>
      </c>
      <c r="U10" s="14">
        <v>73.034999999999997</v>
      </c>
      <c r="V10" s="14">
        <v>31.33</v>
      </c>
      <c r="W10" s="14">
        <v>44.69</v>
      </c>
      <c r="X10" s="14">
        <v>61.23</v>
      </c>
      <c r="Y10" s="14">
        <v>39.880000000000003</v>
      </c>
      <c r="Z10" s="14">
        <v>28.23</v>
      </c>
      <c r="AA10" s="14">
        <v>40.090000000000003</v>
      </c>
      <c r="AB10" s="14">
        <v>78.819999999999993</v>
      </c>
      <c r="AC10" s="262">
        <v>79.7188333</v>
      </c>
      <c r="AD10" s="465">
        <v>30.97</v>
      </c>
      <c r="AE10" s="278"/>
      <c r="AG10" s="262"/>
    </row>
    <row r="11" spans="2:33" ht="13.5" thickBot="1">
      <c r="B11" s="252">
        <v>1977</v>
      </c>
      <c r="C11" s="253" t="s">
        <v>131</v>
      </c>
      <c r="D11" s="253"/>
      <c r="E11" s="253"/>
      <c r="F11" s="253"/>
      <c r="G11" s="253">
        <v>60</v>
      </c>
      <c r="Z11" s="143" t="s">
        <v>854</v>
      </c>
      <c r="AA11" s="14">
        <f>SUM(AA5:AA10)/6</f>
        <v>36.320833333333333</v>
      </c>
      <c r="AB11" s="14">
        <f t="shared" ref="AB11:AD11" si="0">SUM(AB5:AB10)/6</f>
        <v>57.19</v>
      </c>
      <c r="AC11" s="14">
        <f t="shared" si="0"/>
        <v>50.53514581666667</v>
      </c>
      <c r="AD11" s="14">
        <f t="shared" si="0"/>
        <v>29.013333333333335</v>
      </c>
    </row>
    <row r="12" spans="2:33" ht="13.5" thickBot="1">
      <c r="B12" s="252">
        <v>1978</v>
      </c>
      <c r="C12" s="253" t="s">
        <v>130</v>
      </c>
      <c r="D12" s="253"/>
      <c r="E12" s="253"/>
      <c r="F12" s="254">
        <v>28654</v>
      </c>
      <c r="G12" s="253">
        <v>60</v>
      </c>
      <c r="S12" s="290" t="s">
        <v>148</v>
      </c>
    </row>
    <row r="13" spans="2:33" ht="13.5" thickBot="1">
      <c r="B13" s="252">
        <v>1979</v>
      </c>
      <c r="C13" s="253" t="s">
        <v>334</v>
      </c>
      <c r="D13" s="253"/>
      <c r="E13" s="253"/>
      <c r="F13" s="254">
        <v>29034</v>
      </c>
      <c r="G13" s="253">
        <v>60</v>
      </c>
      <c r="S13" s="290" t="s">
        <v>368</v>
      </c>
      <c r="T13" s="143" t="s">
        <v>0</v>
      </c>
      <c r="U13" s="24" t="s">
        <v>364</v>
      </c>
      <c r="V13" s="172"/>
      <c r="X13" s="143" t="s">
        <v>365</v>
      </c>
      <c r="Y13" s="143" t="s">
        <v>366</v>
      </c>
      <c r="Z13" s="290" t="s">
        <v>369</v>
      </c>
      <c r="AA13" s="290" t="s">
        <v>370</v>
      </c>
    </row>
    <row r="14" spans="2:33" ht="13.5" thickBot="1">
      <c r="B14" s="252">
        <v>1980</v>
      </c>
      <c r="C14" s="253" t="s">
        <v>334</v>
      </c>
      <c r="D14" s="253"/>
      <c r="E14" s="253"/>
      <c r="F14" s="254">
        <v>29396</v>
      </c>
      <c r="G14" s="253">
        <v>60</v>
      </c>
      <c r="S14" s="14">
        <v>35.390916566666668</v>
      </c>
      <c r="T14" s="14">
        <v>1999</v>
      </c>
      <c r="U14" s="237" t="s">
        <v>286</v>
      </c>
      <c r="X14" s="14">
        <v>0.36009999999999998</v>
      </c>
      <c r="Y14" s="14">
        <v>17.38</v>
      </c>
      <c r="Z14" s="227">
        <v>47.479795299999999</v>
      </c>
      <c r="AA14" s="142">
        <v>54.026965199999999</v>
      </c>
    </row>
    <row r="15" spans="2:33" ht="13.5" thickBot="1">
      <c r="B15" s="252">
        <v>1981</v>
      </c>
      <c r="C15" s="253" t="s">
        <v>334</v>
      </c>
      <c r="D15" s="253"/>
      <c r="E15" s="254">
        <v>29525</v>
      </c>
      <c r="F15" s="254">
        <v>29755</v>
      </c>
      <c r="G15" s="253">
        <v>65</v>
      </c>
      <c r="S15" s="14">
        <v>37.028016650000005</v>
      </c>
      <c r="T15" s="14">
        <v>2000</v>
      </c>
      <c r="U15" s="237" t="s">
        <v>287</v>
      </c>
      <c r="X15" s="14">
        <v>0.1802</v>
      </c>
      <c r="Y15" s="14">
        <v>28.018000000000001</v>
      </c>
      <c r="Z15" s="227">
        <v>47.880290199999997</v>
      </c>
      <c r="AA15" s="142">
        <v>39.396862200000001</v>
      </c>
    </row>
    <row r="16" spans="2:33" ht="13.5" thickBot="1">
      <c r="B16" s="252">
        <v>1982</v>
      </c>
      <c r="C16" s="253" t="s">
        <v>334</v>
      </c>
      <c r="D16" s="253"/>
      <c r="E16" s="253"/>
      <c r="F16" s="254">
        <v>30130</v>
      </c>
      <c r="G16" s="253"/>
      <c r="S16" s="14">
        <v>25.400118333333328</v>
      </c>
      <c r="T16" s="14">
        <v>2001</v>
      </c>
      <c r="U16" s="237" t="s">
        <v>288</v>
      </c>
      <c r="X16" s="14">
        <v>-3.15E-2</v>
      </c>
      <c r="Y16" s="14">
        <v>26.975000000000001</v>
      </c>
      <c r="Z16" s="226">
        <v>25.700200800000001</v>
      </c>
      <c r="AA16" s="142">
        <v>21.164360899999998</v>
      </c>
    </row>
    <row r="17" spans="2:27" ht="13.5" thickBot="1">
      <c r="B17" s="252">
        <v>1983</v>
      </c>
      <c r="C17" s="253" t="s">
        <v>334</v>
      </c>
      <c r="D17" s="253"/>
      <c r="E17" s="254">
        <v>33895</v>
      </c>
      <c r="F17" s="254">
        <v>30498</v>
      </c>
      <c r="G17" s="253"/>
      <c r="S17" s="14">
        <v>43.727166916666668</v>
      </c>
      <c r="T17" s="14">
        <v>2002</v>
      </c>
      <c r="U17" s="237" t="s">
        <v>289</v>
      </c>
      <c r="X17" s="14">
        <v>3.0499999999999999E-2</v>
      </c>
      <c r="Y17" s="14">
        <v>42.201999999999998</v>
      </c>
      <c r="Z17" s="226">
        <v>42.549199899999998</v>
      </c>
      <c r="AA17" s="142">
        <v>43.915607199999997</v>
      </c>
    </row>
    <row r="18" spans="2:27" ht="13.5" thickBot="1">
      <c r="B18" s="252">
        <v>1984</v>
      </c>
      <c r="C18" s="253" t="s">
        <v>334</v>
      </c>
      <c r="D18" s="253"/>
      <c r="E18" s="253"/>
      <c r="F18" s="254">
        <v>30854</v>
      </c>
      <c r="G18" s="253"/>
      <c r="S18" s="14">
        <v>69.238376516666662</v>
      </c>
      <c r="T18" s="14">
        <v>2003</v>
      </c>
      <c r="U18" s="237" t="s">
        <v>290</v>
      </c>
      <c r="X18" s="14">
        <v>0.5071</v>
      </c>
      <c r="Y18" s="14">
        <v>43.88</v>
      </c>
      <c r="Z18" s="227">
        <v>89.228277399999996</v>
      </c>
      <c r="AA18" s="142">
        <v>88.329077699999999</v>
      </c>
    </row>
    <row r="19" spans="2:27" ht="13.5" thickBot="1">
      <c r="B19" s="252">
        <v>1985</v>
      </c>
      <c r="C19" s="253" t="s">
        <v>334</v>
      </c>
      <c r="D19" s="253"/>
      <c r="E19" s="254">
        <v>30985</v>
      </c>
      <c r="F19" s="254">
        <v>31211</v>
      </c>
      <c r="G19" s="253">
        <v>75</v>
      </c>
      <c r="S19" s="14">
        <v>42.614665916666667</v>
      </c>
      <c r="T19" s="14">
        <v>2004</v>
      </c>
      <c r="U19" s="237" t="s">
        <v>294</v>
      </c>
      <c r="X19" s="14">
        <v>0.43290000000000001</v>
      </c>
      <c r="Y19" s="14">
        <v>20.966999999999999</v>
      </c>
      <c r="Z19" s="226">
        <v>56.225343000000002</v>
      </c>
      <c r="AA19" s="142">
        <v>60.7</v>
      </c>
    </row>
    <row r="20" spans="2:27" ht="13.5" thickBot="1">
      <c r="B20" s="252">
        <v>1986</v>
      </c>
      <c r="C20" s="253" t="s">
        <v>334</v>
      </c>
      <c r="D20" s="253"/>
      <c r="E20" s="254">
        <v>31341</v>
      </c>
      <c r="F20" s="254">
        <v>31574</v>
      </c>
      <c r="G20" s="253">
        <v>74</v>
      </c>
      <c r="S20" s="14">
        <v>34.270861150000002</v>
      </c>
      <c r="T20" s="14">
        <v>2005</v>
      </c>
      <c r="U20" s="237" t="s">
        <v>291</v>
      </c>
      <c r="X20" s="14">
        <v>0.18490000000000001</v>
      </c>
      <c r="Y20" s="14">
        <v>25.027000000000001</v>
      </c>
      <c r="Z20" s="226">
        <v>38.795962899999999</v>
      </c>
      <c r="AA20" s="142">
        <v>42.7795463</v>
      </c>
    </row>
    <row r="21" spans="2:27" ht="13.5" thickBot="1">
      <c r="B21" s="252">
        <v>1987</v>
      </c>
      <c r="C21" s="253" t="s">
        <v>334</v>
      </c>
      <c r="D21" s="253"/>
      <c r="E21" s="254">
        <v>31713</v>
      </c>
      <c r="F21" s="254">
        <v>31946</v>
      </c>
      <c r="G21" s="253">
        <v>68</v>
      </c>
      <c r="S21" s="14">
        <v>38.47539905</v>
      </c>
      <c r="T21" s="14">
        <v>2006</v>
      </c>
      <c r="U21" s="237" t="s">
        <v>292</v>
      </c>
      <c r="X21" s="14">
        <v>3.9199999999999999E-2</v>
      </c>
      <c r="Y21" s="14">
        <v>36.517000000000003</v>
      </c>
      <c r="Z21" s="226">
        <v>40.2958772</v>
      </c>
      <c r="AA21" s="142">
        <v>40.700000000000003</v>
      </c>
    </row>
    <row r="22" spans="2:27" ht="13.5" thickBot="1">
      <c r="B22" s="252">
        <v>1988</v>
      </c>
      <c r="C22" s="253" t="s">
        <v>334</v>
      </c>
      <c r="D22" s="254">
        <v>32020</v>
      </c>
      <c r="E22" s="254">
        <v>32052</v>
      </c>
      <c r="F22" s="254">
        <v>32314</v>
      </c>
      <c r="G22" s="253">
        <v>67</v>
      </c>
      <c r="S22" s="14">
        <v>46.15291666666667</v>
      </c>
      <c r="T22" s="14">
        <v>2007</v>
      </c>
      <c r="U22" s="237" t="s">
        <v>296</v>
      </c>
      <c r="X22" s="14">
        <v>5.4199999999999998E-2</v>
      </c>
      <c r="Y22" s="14">
        <v>43.44</v>
      </c>
      <c r="Z22" s="226">
        <v>42.35</v>
      </c>
      <c r="AA22" s="142">
        <v>50.3</v>
      </c>
    </row>
    <row r="23" spans="2:27" ht="13.5" thickBot="1">
      <c r="B23" s="252">
        <v>1989</v>
      </c>
      <c r="C23" s="253" t="s">
        <v>334</v>
      </c>
      <c r="D23" s="254">
        <v>32426</v>
      </c>
      <c r="E23" s="254">
        <v>32430</v>
      </c>
      <c r="F23" s="254">
        <v>32678</v>
      </c>
      <c r="G23" s="253">
        <v>70</v>
      </c>
      <c r="S23" s="14">
        <v>70.736225733333328</v>
      </c>
      <c r="T23" s="14">
        <v>2008</v>
      </c>
      <c r="U23" s="237" t="s">
        <v>297</v>
      </c>
      <c r="X23" s="14">
        <v>0.47910000000000003</v>
      </c>
      <c r="Y23" s="14">
        <v>46.781999999999996</v>
      </c>
      <c r="Z23" s="226">
        <v>86.805154099999996</v>
      </c>
      <c r="AA23" s="142">
        <v>88.32</v>
      </c>
    </row>
    <row r="24" spans="2:27" ht="13.5" thickBot="1">
      <c r="B24" s="252">
        <v>1990</v>
      </c>
      <c r="C24" s="253" t="s">
        <v>334</v>
      </c>
      <c r="D24" s="253"/>
      <c r="E24" s="254">
        <v>32794</v>
      </c>
      <c r="F24" s="254">
        <v>33044</v>
      </c>
      <c r="G24" s="253">
        <v>65</v>
      </c>
      <c r="S24" s="14">
        <v>44.049583333333338</v>
      </c>
      <c r="T24" s="14">
        <v>2009</v>
      </c>
      <c r="U24" s="237" t="s">
        <v>298</v>
      </c>
      <c r="X24" s="14">
        <v>0.48309999999999997</v>
      </c>
      <c r="Y24" s="14">
        <v>19.895</v>
      </c>
      <c r="Z24" s="226">
        <v>57.272500000000001</v>
      </c>
      <c r="AA24" s="228">
        <v>73.034999999999997</v>
      </c>
    </row>
    <row r="25" spans="2:27" ht="13.5" thickBot="1">
      <c r="B25" s="252">
        <v>1991</v>
      </c>
      <c r="C25" s="253" t="s">
        <v>334</v>
      </c>
      <c r="D25" s="254">
        <v>33087</v>
      </c>
      <c r="E25" s="254">
        <v>33161</v>
      </c>
      <c r="F25" s="254">
        <v>33395</v>
      </c>
      <c r="G25" s="253">
        <v>65</v>
      </c>
      <c r="S25" s="14">
        <v>22.061387866666667</v>
      </c>
      <c r="T25" s="14">
        <v>2010</v>
      </c>
      <c r="U25" s="237" t="s">
        <v>299</v>
      </c>
      <c r="X25" s="14">
        <v>0.19120000000000001</v>
      </c>
      <c r="Y25" s="14">
        <v>12.504</v>
      </c>
      <c r="Z25" s="227">
        <v>28.530276300000001</v>
      </c>
      <c r="AA25" s="142">
        <v>31.33</v>
      </c>
    </row>
    <row r="26" spans="2:27" ht="13.5" thickBot="1">
      <c r="B26" s="252">
        <v>1992</v>
      </c>
      <c r="C26" s="253" t="s">
        <v>334</v>
      </c>
      <c r="D26" s="254">
        <v>33490</v>
      </c>
      <c r="E26" s="254">
        <v>33507</v>
      </c>
      <c r="F26" s="253"/>
      <c r="G26" s="253">
        <v>63</v>
      </c>
      <c r="S26" s="14">
        <v>35.748750000000001</v>
      </c>
      <c r="T26" s="14">
        <v>2011</v>
      </c>
      <c r="U26" s="237" t="s">
        <v>300</v>
      </c>
      <c r="X26" s="14">
        <v>0.16470000000000001</v>
      </c>
      <c r="Y26" s="14">
        <v>27.513000000000002</v>
      </c>
      <c r="Z26" s="226">
        <v>40.442500000000003</v>
      </c>
      <c r="AA26" s="228">
        <v>44.69</v>
      </c>
    </row>
    <row r="27" spans="2:27" ht="13.5" thickBot="1">
      <c r="B27" s="252">
        <v>1993</v>
      </c>
      <c r="C27" s="253" t="s">
        <v>126</v>
      </c>
      <c r="D27" s="254">
        <v>33840</v>
      </c>
      <c r="E27" s="254">
        <v>33878</v>
      </c>
      <c r="F27" s="253"/>
      <c r="G27" s="253">
        <v>76</v>
      </c>
      <c r="S27" s="14">
        <v>47.982083333333328</v>
      </c>
      <c r="T27" s="14">
        <v>2012</v>
      </c>
      <c r="U27" s="237" t="s">
        <v>301</v>
      </c>
      <c r="X27" s="14">
        <v>0.36320000000000002</v>
      </c>
      <c r="Y27" s="14">
        <v>29.821999999999999</v>
      </c>
      <c r="Z27" s="227">
        <v>60.65</v>
      </c>
      <c r="AA27" s="142">
        <v>61.23</v>
      </c>
    </row>
    <row r="28" spans="2:27" ht="13.5" thickBot="1">
      <c r="B28" s="252">
        <v>1994</v>
      </c>
      <c r="C28" s="253" t="s">
        <v>126</v>
      </c>
      <c r="D28" s="254">
        <v>34226</v>
      </c>
      <c r="E28" s="254">
        <v>34240</v>
      </c>
      <c r="F28" s="253"/>
      <c r="G28" s="253">
        <v>75</v>
      </c>
      <c r="S28" s="14">
        <v>34.105323666666663</v>
      </c>
      <c r="T28" s="14">
        <v>2013</v>
      </c>
      <c r="U28" s="237" t="s">
        <v>302</v>
      </c>
      <c r="X28" s="14">
        <v>0.17</v>
      </c>
      <c r="Y28" s="14">
        <v>25.603999999999999</v>
      </c>
      <c r="Z28" s="226">
        <v>38.100177600000002</v>
      </c>
      <c r="AA28" s="142">
        <v>39.880000000000003</v>
      </c>
    </row>
    <row r="29" spans="2:27" ht="13.5" thickBot="1">
      <c r="B29" s="252">
        <v>1995</v>
      </c>
      <c r="C29" s="253" t="s">
        <v>127</v>
      </c>
      <c r="D29" s="254">
        <v>34551</v>
      </c>
      <c r="E29" s="254">
        <v>34635</v>
      </c>
      <c r="F29" s="254">
        <v>34869</v>
      </c>
      <c r="G29" s="253">
        <v>62</v>
      </c>
      <c r="S29" s="14">
        <v>28.395097633333332</v>
      </c>
      <c r="T29" s="14">
        <v>2014</v>
      </c>
      <c r="U29" s="237" t="s">
        <v>293</v>
      </c>
      <c r="X29" s="14">
        <v>-3.1300000000000001E-2</v>
      </c>
      <c r="Y29" s="14">
        <v>29.960999999999999</v>
      </c>
      <c r="Z29" s="226">
        <v>27.2862735</v>
      </c>
      <c r="AA29" s="142">
        <v>28.23</v>
      </c>
    </row>
    <row r="30" spans="2:27" ht="13.5" thickBot="1">
      <c r="B30" s="252">
        <v>1996</v>
      </c>
      <c r="C30" s="253" t="s">
        <v>127</v>
      </c>
      <c r="D30" s="254">
        <v>34942</v>
      </c>
      <c r="E30" s="254">
        <v>34982</v>
      </c>
      <c r="F30" s="254">
        <v>35237</v>
      </c>
      <c r="G30" s="253">
        <v>69</v>
      </c>
      <c r="S30" s="14">
        <v>36.320833333333333</v>
      </c>
      <c r="T30" s="14">
        <v>2015</v>
      </c>
      <c r="U30" s="237" t="s">
        <v>303</v>
      </c>
      <c r="X30" s="14">
        <v>0.13059999999999999</v>
      </c>
      <c r="Y30" s="14">
        <v>29.79</v>
      </c>
      <c r="Z30" s="226">
        <v>43.24</v>
      </c>
      <c r="AA30" s="14">
        <v>40.090000000000003</v>
      </c>
    </row>
    <row r="31" spans="2:27" ht="13.5" thickBot="1">
      <c r="B31" s="252">
        <v>1997</v>
      </c>
      <c r="C31" s="253" t="s">
        <v>127</v>
      </c>
      <c r="D31" s="254">
        <v>35312</v>
      </c>
      <c r="E31" s="254">
        <v>35341</v>
      </c>
      <c r="F31" s="254">
        <v>35594</v>
      </c>
      <c r="G31" s="253">
        <v>66</v>
      </c>
      <c r="S31" s="14">
        <v>57.19</v>
      </c>
      <c r="T31" s="14">
        <v>2016</v>
      </c>
      <c r="U31" s="143" t="s">
        <v>363</v>
      </c>
      <c r="X31" s="14">
        <v>0.50390000000000001</v>
      </c>
      <c r="Y31" s="14">
        <v>31.994</v>
      </c>
      <c r="Z31" s="26">
        <v>75.23</v>
      </c>
      <c r="AA31" s="14">
        <v>78.819999999999993</v>
      </c>
    </row>
    <row r="32" spans="2:27" ht="13.5" thickBot="1">
      <c r="B32" s="252">
        <v>1998</v>
      </c>
      <c r="C32" s="253" t="s">
        <v>127</v>
      </c>
      <c r="D32" s="254">
        <v>35684</v>
      </c>
      <c r="E32" s="254">
        <v>35720</v>
      </c>
      <c r="F32" s="254">
        <v>35958</v>
      </c>
      <c r="G32" s="253">
        <v>70</v>
      </c>
      <c r="S32" s="14">
        <v>50.53514581666667</v>
      </c>
      <c r="T32" s="14">
        <v>2017</v>
      </c>
      <c r="U32" s="143" t="s">
        <v>853</v>
      </c>
      <c r="X32" s="14">
        <v>0.64219999999999999</v>
      </c>
      <c r="Y32" s="14">
        <v>18.425999999999998</v>
      </c>
    </row>
    <row r="33" spans="2:25" ht="13.5" thickBot="1">
      <c r="B33" s="252">
        <v>1999</v>
      </c>
      <c r="C33" s="253" t="s">
        <v>127</v>
      </c>
      <c r="D33" s="254">
        <v>36041</v>
      </c>
      <c r="E33" s="254">
        <v>36077</v>
      </c>
      <c r="F33" s="254">
        <v>36341</v>
      </c>
      <c r="G33" s="253">
        <v>73</v>
      </c>
      <c r="S33" s="14">
        <v>29.013333333333335</v>
      </c>
      <c r="T33" s="14">
        <v>2018</v>
      </c>
      <c r="U33" s="143" t="s">
        <v>852</v>
      </c>
      <c r="X33" s="14">
        <v>4.3900000000000002E-2</v>
      </c>
      <c r="Y33" s="14">
        <v>26.818999999999999</v>
      </c>
    </row>
    <row r="34" spans="2:25" ht="13.5" thickBot="1">
      <c r="B34" s="252">
        <v>2000</v>
      </c>
      <c r="C34" s="253" t="s">
        <v>128</v>
      </c>
      <c r="D34" s="254">
        <v>36411</v>
      </c>
      <c r="E34" s="254">
        <v>36445</v>
      </c>
      <c r="F34" s="254">
        <v>36690</v>
      </c>
      <c r="G34" s="253">
        <v>75</v>
      </c>
    </row>
    <row r="35" spans="2:25" ht="13.5" thickBot="1">
      <c r="B35" s="255">
        <v>2001</v>
      </c>
      <c r="C35" s="255" t="s">
        <v>128</v>
      </c>
      <c r="D35" s="255"/>
      <c r="E35" s="255"/>
      <c r="F35" s="256">
        <v>37057</v>
      </c>
      <c r="G35" s="257"/>
      <c r="T35" s="143" t="s">
        <v>851</v>
      </c>
    </row>
    <row r="36" spans="2:25" ht="13.5" thickBot="1">
      <c r="B36" s="255">
        <v>2002</v>
      </c>
      <c r="C36" s="255" t="s">
        <v>128</v>
      </c>
      <c r="D36" s="255"/>
      <c r="E36" s="256">
        <v>37216</v>
      </c>
      <c r="F36" s="256">
        <v>37432</v>
      </c>
      <c r="G36" s="257"/>
    </row>
    <row r="37" spans="2:25" ht="13.5" thickBot="1">
      <c r="B37" s="255">
        <v>2003</v>
      </c>
      <c r="C37" s="255" t="s">
        <v>128</v>
      </c>
      <c r="D37" s="255"/>
      <c r="E37" s="256">
        <v>37537</v>
      </c>
      <c r="F37" s="256">
        <v>37789</v>
      </c>
      <c r="G37" s="257"/>
    </row>
    <row r="38" spans="2:25" ht="13.5" thickBot="1">
      <c r="B38" s="255">
        <v>2004</v>
      </c>
      <c r="C38" s="255" t="s">
        <v>128</v>
      </c>
      <c r="D38" s="255"/>
      <c r="E38" s="256">
        <v>37909</v>
      </c>
      <c r="F38" s="256">
        <v>38149</v>
      </c>
      <c r="G38" s="257"/>
    </row>
    <row r="39" spans="2:25" ht="13.5" thickBot="1">
      <c r="B39" s="255">
        <v>2005</v>
      </c>
      <c r="C39" s="255" t="s">
        <v>27</v>
      </c>
      <c r="D39" s="255"/>
      <c r="E39" s="256">
        <v>38254</v>
      </c>
      <c r="F39" s="256">
        <v>38518</v>
      </c>
      <c r="G39" s="257"/>
    </row>
    <row r="40" spans="2:25" ht="13.5" thickBot="1">
      <c r="B40" s="255">
        <v>2006</v>
      </c>
      <c r="C40" s="255" t="s">
        <v>27</v>
      </c>
      <c r="D40" s="255"/>
      <c r="E40" s="255"/>
      <c r="F40" s="255"/>
      <c r="G40" s="257"/>
    </row>
    <row r="41" spans="2:25" ht="13.5" thickBot="1">
      <c r="B41" s="255">
        <v>2007</v>
      </c>
      <c r="C41" s="255" t="s">
        <v>27</v>
      </c>
      <c r="D41" s="255"/>
      <c r="E41" s="256">
        <v>38992</v>
      </c>
      <c r="F41" s="256">
        <v>39259</v>
      </c>
      <c r="G41" s="257"/>
    </row>
    <row r="42" spans="2:25" ht="13.5" thickBot="1">
      <c r="B42" s="255">
        <v>2008</v>
      </c>
      <c r="C42" s="255" t="s">
        <v>27</v>
      </c>
      <c r="D42" s="255"/>
      <c r="E42" s="255"/>
      <c r="F42" s="255"/>
      <c r="G42" s="257"/>
    </row>
    <row r="43" spans="2:25" ht="13.5" thickBot="1">
      <c r="B43" s="255">
        <v>2009</v>
      </c>
      <c r="C43" s="255" t="s">
        <v>134</v>
      </c>
      <c r="D43" s="256">
        <v>39714</v>
      </c>
      <c r="E43" s="256">
        <v>39721</v>
      </c>
      <c r="F43" s="256">
        <v>39982</v>
      </c>
      <c r="G43" s="257"/>
    </row>
    <row r="44" spans="2:25" ht="13.5" thickBot="1">
      <c r="B44" s="255">
        <v>2010</v>
      </c>
      <c r="C44" s="255" t="s">
        <v>149</v>
      </c>
      <c r="D44" s="256">
        <v>40071</v>
      </c>
      <c r="E44" s="256">
        <v>40093</v>
      </c>
      <c r="F44" s="256">
        <v>40340</v>
      </c>
      <c r="G44" s="257"/>
    </row>
    <row r="45" spans="2:25" ht="13.5" thickBot="1">
      <c r="B45" s="255">
        <v>2011</v>
      </c>
      <c r="C45" s="255" t="s">
        <v>149</v>
      </c>
      <c r="D45" s="256">
        <v>40452</v>
      </c>
      <c r="E45" s="256">
        <v>40457</v>
      </c>
      <c r="F45" s="256">
        <v>40700</v>
      </c>
      <c r="G45" s="257"/>
    </row>
    <row r="46" spans="2:25" ht="13.5" thickBot="1">
      <c r="B46" s="255">
        <v>2012</v>
      </c>
      <c r="C46" s="255" t="s">
        <v>176</v>
      </c>
      <c r="D46" s="256">
        <v>40813</v>
      </c>
      <c r="E46" s="256">
        <v>40840</v>
      </c>
      <c r="F46" s="256">
        <v>41051</v>
      </c>
      <c r="G46" s="257">
        <v>90</v>
      </c>
    </row>
    <row r="47" spans="2:25" ht="13.5" thickBot="1">
      <c r="B47" s="255">
        <v>2013</v>
      </c>
      <c r="C47" s="255" t="s">
        <v>176</v>
      </c>
      <c r="D47" s="256">
        <v>41186</v>
      </c>
      <c r="E47" s="256">
        <v>41193</v>
      </c>
      <c r="F47" s="256">
        <v>41449</v>
      </c>
      <c r="G47" s="257"/>
    </row>
    <row r="48" spans="2:25" ht="13.5" thickBot="1">
      <c r="B48" s="255">
        <v>2014</v>
      </c>
      <c r="C48" s="255" t="s">
        <v>191</v>
      </c>
      <c r="D48" s="256">
        <v>41556</v>
      </c>
      <c r="E48" s="256">
        <v>41571</v>
      </c>
      <c r="F48" s="256">
        <v>41807</v>
      </c>
      <c r="G48" s="257">
        <v>70</v>
      </c>
    </row>
    <row r="49" spans="2:7" ht="13.5" thickBot="1">
      <c r="B49" s="258">
        <v>2015</v>
      </c>
      <c r="C49" s="258" t="s">
        <v>788</v>
      </c>
      <c r="D49" s="259">
        <v>41915</v>
      </c>
      <c r="E49" s="259">
        <v>41933</v>
      </c>
      <c r="F49" s="259">
        <v>42177</v>
      </c>
      <c r="G49" s="260">
        <v>70</v>
      </c>
    </row>
    <row r="50" spans="2:7">
      <c r="B50" s="14">
        <v>2016</v>
      </c>
      <c r="C50" s="143" t="s">
        <v>788</v>
      </c>
      <c r="D50" s="317">
        <v>42297</v>
      </c>
      <c r="E50" s="317">
        <v>42661</v>
      </c>
      <c r="F50" s="317">
        <v>42532</v>
      </c>
    </row>
    <row r="51" spans="2:7">
      <c r="B51" s="14">
        <v>2017</v>
      </c>
      <c r="C51" s="14" t="s">
        <v>788</v>
      </c>
      <c r="D51" s="317">
        <v>42661</v>
      </c>
      <c r="E51" s="317">
        <v>42661</v>
      </c>
      <c r="F51" s="317">
        <v>42899</v>
      </c>
    </row>
    <row r="52" spans="2:7">
      <c r="B52" s="14">
        <v>2018</v>
      </c>
      <c r="C52" s="14" t="s">
        <v>788</v>
      </c>
      <c r="D52" s="317">
        <v>43021</v>
      </c>
      <c r="E52" s="317">
        <v>43021</v>
      </c>
      <c r="F52" s="317">
        <v>43263</v>
      </c>
    </row>
    <row r="54" spans="2:7" ht="15">
      <c r="C54" s="316" t="s">
        <v>385</v>
      </c>
      <c r="G54" s="172" t="s">
        <v>789</v>
      </c>
    </row>
    <row r="55" spans="2:7" ht="15">
      <c r="C55" s="316" t="s">
        <v>386</v>
      </c>
      <c r="G55" s="172" t="s">
        <v>790</v>
      </c>
    </row>
    <row r="56" spans="2:7" ht="15">
      <c r="C56" s="316" t="s">
        <v>387</v>
      </c>
    </row>
    <row r="57" spans="2:7" ht="15">
      <c r="C57" s="316" t="s">
        <v>388</v>
      </c>
    </row>
    <row r="58" spans="2:7" ht="15">
      <c r="C58" s="316" t="s">
        <v>389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49"/>
  <sheetViews>
    <sheetView topLeftCell="A151" zoomScale="85" zoomScaleNormal="85" workbookViewId="0">
      <selection activeCell="BC83" sqref="BC83"/>
    </sheetView>
  </sheetViews>
  <sheetFormatPr defaultRowHeight="12.75"/>
  <cols>
    <col min="16" max="16" width="15.85546875" customWidth="1"/>
    <col min="17" max="17" width="18" customWidth="1"/>
    <col min="23" max="23" width="13.140625" customWidth="1"/>
    <col min="24" max="24" width="10.140625" customWidth="1"/>
    <col min="25" max="25" width="13.7109375" customWidth="1"/>
    <col min="26" max="26" width="18.7109375" customWidth="1"/>
    <col min="27" max="27" width="15" customWidth="1"/>
    <col min="28" max="28" width="15.7109375" customWidth="1"/>
    <col min="29" max="29" width="16.140625" customWidth="1"/>
  </cols>
  <sheetData>
    <row r="1" spans="1:37">
      <c r="E1" s="308">
        <v>1</v>
      </c>
      <c r="F1" s="308">
        <v>2</v>
      </c>
      <c r="G1" s="308"/>
      <c r="H1" s="308">
        <v>3</v>
      </c>
      <c r="I1" s="308">
        <v>4</v>
      </c>
      <c r="J1" s="308"/>
      <c r="K1" s="308">
        <v>5</v>
      </c>
      <c r="L1" s="308">
        <v>6</v>
      </c>
      <c r="M1" s="308">
        <v>7</v>
      </c>
      <c r="N1" s="308"/>
      <c r="O1" s="308">
        <v>8</v>
      </c>
      <c r="P1" s="308">
        <v>9</v>
      </c>
      <c r="Q1" s="308">
        <v>10</v>
      </c>
      <c r="R1" s="308">
        <v>11</v>
      </c>
      <c r="S1" s="308">
        <v>12</v>
      </c>
      <c r="T1" s="308">
        <v>13</v>
      </c>
      <c r="U1" s="308">
        <v>14</v>
      </c>
      <c r="V1" s="308"/>
      <c r="W1" s="18" t="s">
        <v>68</v>
      </c>
      <c r="X1" s="21" t="s">
        <v>40</v>
      </c>
      <c r="Y1" s="20" t="s">
        <v>68</v>
      </c>
      <c r="Z1" s="21" t="s">
        <v>40</v>
      </c>
    </row>
    <row r="2" spans="1:37">
      <c r="A2" t="s">
        <v>0</v>
      </c>
      <c r="B2" t="s">
        <v>1</v>
      </c>
      <c r="C2" t="s">
        <v>2</v>
      </c>
      <c r="E2" t="s">
        <v>336</v>
      </c>
      <c r="N2" t="s">
        <v>73</v>
      </c>
      <c r="V2" t="s">
        <v>796</v>
      </c>
      <c r="W2" s="18" t="s">
        <v>64</v>
      </c>
      <c r="X2" s="22"/>
      <c r="Y2" s="17" t="s">
        <v>64</v>
      </c>
      <c r="Z2" s="22"/>
      <c r="AA2" t="s">
        <v>43</v>
      </c>
    </row>
    <row r="3" spans="1:37">
      <c r="A3">
        <v>1971</v>
      </c>
      <c r="B3">
        <v>1</v>
      </c>
      <c r="C3">
        <v>33.700000000000003</v>
      </c>
      <c r="E3" t="s">
        <v>390</v>
      </c>
      <c r="F3" t="s">
        <v>397</v>
      </c>
      <c r="G3" t="s">
        <v>40</v>
      </c>
      <c r="H3" t="s">
        <v>398</v>
      </c>
      <c r="I3" t="s">
        <v>399</v>
      </c>
      <c r="K3" t="s">
        <v>391</v>
      </c>
      <c r="L3" t="s">
        <v>392</v>
      </c>
      <c r="M3" t="s">
        <v>393</v>
      </c>
      <c r="N3" t="s">
        <v>40</v>
      </c>
      <c r="O3" s="129" t="s">
        <v>394</v>
      </c>
      <c r="P3" s="129" t="s">
        <v>395</v>
      </c>
      <c r="Q3" s="129" t="s">
        <v>396</v>
      </c>
      <c r="R3" s="129" t="s">
        <v>400</v>
      </c>
      <c r="S3" s="129" t="s">
        <v>401</v>
      </c>
      <c r="T3" s="129" t="s">
        <v>402</v>
      </c>
      <c r="U3" s="129" t="s">
        <v>403</v>
      </c>
      <c r="V3" s="129" t="s">
        <v>794</v>
      </c>
      <c r="W3" s="18" t="s">
        <v>65</v>
      </c>
      <c r="X3" s="22"/>
      <c r="Y3" s="17" t="s">
        <v>63</v>
      </c>
      <c r="Z3" s="22"/>
      <c r="AA3" t="s">
        <v>44</v>
      </c>
    </row>
    <row r="4" spans="1:37">
      <c r="A4">
        <v>1971</v>
      </c>
      <c r="B4">
        <v>2</v>
      </c>
      <c r="C4">
        <v>36.725000000000001</v>
      </c>
      <c r="D4" s="309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7" t="s">
        <v>795</v>
      </c>
      <c r="W4" s="18" t="s">
        <v>66</v>
      </c>
      <c r="X4" s="19" t="s">
        <v>40</v>
      </c>
      <c r="Y4" s="17" t="s">
        <v>22</v>
      </c>
      <c r="Z4" s="8" t="s">
        <v>40</v>
      </c>
      <c r="AA4" s="8" t="s">
        <v>71</v>
      </c>
      <c r="AB4" s="8" t="s">
        <v>72</v>
      </c>
      <c r="AD4" s="314" t="s">
        <v>28</v>
      </c>
      <c r="AE4" s="314" t="s">
        <v>0</v>
      </c>
      <c r="AF4" s="314" t="s">
        <v>23</v>
      </c>
      <c r="AG4" s="314" t="s">
        <v>24</v>
      </c>
      <c r="AH4" s="314" t="s">
        <v>25</v>
      </c>
      <c r="AI4" s="314" t="s">
        <v>26</v>
      </c>
      <c r="AJ4" s="314" t="s">
        <v>4</v>
      </c>
      <c r="AK4" s="314" t="s">
        <v>3</v>
      </c>
    </row>
    <row r="5" spans="1:37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M5-F5</f>
        <v>0.69999999999999574</v>
      </c>
      <c r="W5">
        <f>IF((((M5-I5)*60*0.0239)/0.5)&lt;0,0,((M5-I5)*60*0.0239)/0.5)</f>
        <v>5.4491999999999958</v>
      </c>
      <c r="X5">
        <f>W5*1.12</f>
        <v>6.1031039999999956</v>
      </c>
      <c r="Y5">
        <f>IF((((M5-F5)*60*0.0239)/0.5)&lt;0,0,((M5-F5)*60*0.0239)/0.5)</f>
        <v>2.0075999999999881</v>
      </c>
      <c r="Z5">
        <f>IF(Y5*1.12&lt;0,0,Y5*1.12)</f>
        <v>2.248511999999987</v>
      </c>
      <c r="AA5">
        <f>(W5*0.7)-(20.7*0.7)</f>
        <v>-10.675560000000001</v>
      </c>
      <c r="AB5">
        <f>(W5*0.7)-(60*0.7)</f>
        <v>-38.185560000000002</v>
      </c>
      <c r="AC5" t="e">
        <f t="shared" ref="AC5:AC39" si="0">ABS(1-(Y5/Y4))</f>
        <v>#VALUE!</v>
      </c>
      <c r="AD5">
        <f>M5/F5</f>
        <v>1.0190605854322667</v>
      </c>
      <c r="AE5">
        <v>1971</v>
      </c>
      <c r="AF5">
        <v>52.663649999999997</v>
      </c>
      <c r="AG5">
        <v>53.667450000000002</v>
      </c>
      <c r="AH5">
        <f>AG5-AF5</f>
        <v>1.0038000000000054</v>
      </c>
      <c r="AI5">
        <f>(AG5-AF5)/100</f>
        <v>1.0038000000000054E-2</v>
      </c>
      <c r="AJ5">
        <v>37.424999999999997</v>
      </c>
      <c r="AK5">
        <v>36.725000000000001</v>
      </c>
    </row>
    <row r="6" spans="1:37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>M6-F6</f>
        <v>-6.1099999999999994</v>
      </c>
      <c r="W6">
        <f t="shared" ref="W6:W41" si="4">IF((((M6-I6)*60*0.0239)/0.5)&lt;0,0,((M6-I6)*60*0.0239)/0.5)</f>
        <v>0</v>
      </c>
      <c r="X6">
        <f t="shared" ref="X6:X41" si="5">W6*1.12</f>
        <v>0</v>
      </c>
      <c r="Y6">
        <f t="shared" ref="Y6:Y41" si="6">IF((((M6-F6)*60*0.0239)/0.5)&lt;0,0,((M6-F6)*60*0.0239)/0.5)</f>
        <v>0</v>
      </c>
      <c r="Z6">
        <f t="shared" ref="Z6:Z41" si="7">IF(Y6*1.12&lt;0,0,Y6*1.12)</f>
        <v>0</v>
      </c>
      <c r="AA6">
        <f t="shared" ref="AA6:AA41" si="8">(W6*0.7)-(20.7*0.7)</f>
        <v>-14.489999999999998</v>
      </c>
      <c r="AB6">
        <f t="shared" ref="AB6:AB41" si="9">(W6*0.7)-(60*0.7)</f>
        <v>-42</v>
      </c>
      <c r="AC6">
        <f>ABS(1-(Y6/Y5))</f>
        <v>1</v>
      </c>
      <c r="AD6">
        <f>M6/F6</f>
        <v>0.78139534883720929</v>
      </c>
      <c r="AE6">
        <v>1972</v>
      </c>
      <c r="AF6">
        <v>40.080300000000001</v>
      </c>
      <c r="AG6">
        <v>31.318560000000002</v>
      </c>
      <c r="AH6">
        <f t="shared" ref="AH6:AH48" si="10">AG6-AF6</f>
        <v>-8.7617399999999996</v>
      </c>
      <c r="AI6">
        <f>(AG6-AF6)/100</f>
        <v>-8.7617399999999998E-2</v>
      </c>
      <c r="AJ6">
        <v>21.84</v>
      </c>
      <c r="AK6">
        <v>27.95</v>
      </c>
    </row>
    <row r="7" spans="1:37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ref="V7:V51" si="11">M7-F7</f>
        <v>11.253</v>
      </c>
      <c r="W7">
        <f t="shared" si="4"/>
        <v>0</v>
      </c>
      <c r="X7">
        <f t="shared" si="5"/>
        <v>0</v>
      </c>
      <c r="Y7">
        <f t="shared" si="6"/>
        <v>32.273604000000006</v>
      </c>
      <c r="Z7">
        <f t="shared" si="7"/>
        <v>36.146436480000013</v>
      </c>
      <c r="AA7">
        <f t="shared" si="8"/>
        <v>-14.489999999999998</v>
      </c>
      <c r="AB7">
        <f t="shared" si="9"/>
        <v>-42</v>
      </c>
      <c r="AC7" t="e">
        <f t="shared" si="0"/>
        <v>#DIV/0!</v>
      </c>
      <c r="AD7">
        <f t="shared" ref="AD7:AD40" si="12">M7/F7</f>
        <v>1.6800731261425961</v>
      </c>
      <c r="AE7">
        <v>1974</v>
      </c>
      <c r="AF7">
        <v>23.728039500000001</v>
      </c>
      <c r="AG7">
        <v>39.864842000000003</v>
      </c>
      <c r="AH7">
        <f t="shared" si="10"/>
        <v>16.136802500000002</v>
      </c>
      <c r="AI7">
        <f t="shared" ref="AI7:AI48" si="13">(AG7-AF7)/100</f>
        <v>0.16136802500000003</v>
      </c>
      <c r="AJ7">
        <v>27.79975</v>
      </c>
      <c r="AK7">
        <v>16.546749999999999</v>
      </c>
    </row>
    <row r="8" spans="1:37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11"/>
        <v>23.685750000000002</v>
      </c>
      <c r="W8">
        <f t="shared" si="4"/>
        <v>31.059006000000011</v>
      </c>
      <c r="X8">
        <f t="shared" si="5"/>
        <v>34.786086720000014</v>
      </c>
      <c r="Y8">
        <f t="shared" si="6"/>
        <v>67.930731000000009</v>
      </c>
      <c r="Z8">
        <f t="shared" si="7"/>
        <v>76.082418720000021</v>
      </c>
      <c r="AA8">
        <f t="shared" si="8"/>
        <v>7.251304200000007</v>
      </c>
      <c r="AB8">
        <f t="shared" si="9"/>
        <v>-20.258695799999995</v>
      </c>
      <c r="AC8">
        <f t="shared" si="0"/>
        <v>1.104838709677419</v>
      </c>
      <c r="AD8">
        <f t="shared" si="12"/>
        <v>1.8817567567567568</v>
      </c>
      <c r="AE8">
        <v>1975</v>
      </c>
      <c r="AF8">
        <v>38.520108</v>
      </c>
      <c r="AG8">
        <v>72.485473999999996</v>
      </c>
      <c r="AH8">
        <f t="shared" si="10"/>
        <v>33.965365999999996</v>
      </c>
      <c r="AI8">
        <f t="shared" si="13"/>
        <v>0.33965365999999997</v>
      </c>
      <c r="AJ8">
        <v>50.547750000000001</v>
      </c>
      <c r="AK8">
        <v>26.861999999999998</v>
      </c>
    </row>
    <row r="9" spans="1:37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11"/>
        <v>23.473999999999997</v>
      </c>
      <c r="W9">
        <f t="shared" si="4"/>
        <v>42.077145000000009</v>
      </c>
      <c r="X9">
        <f t="shared" si="5"/>
        <v>47.126402400000018</v>
      </c>
      <c r="Y9">
        <f t="shared" si="6"/>
        <v>67.323431999999997</v>
      </c>
      <c r="Z9">
        <f t="shared" si="7"/>
        <v>75.402243839999997</v>
      </c>
      <c r="AA9">
        <f t="shared" si="8"/>
        <v>14.964001500000006</v>
      </c>
      <c r="AB9">
        <f t="shared" si="9"/>
        <v>-12.545998499999996</v>
      </c>
      <c r="AC9">
        <f t="shared" si="0"/>
        <v>8.93997445721606E-3</v>
      </c>
      <c r="AD9">
        <f t="shared" si="12"/>
        <v>2.0091027308192455</v>
      </c>
      <c r="AE9">
        <v>1976</v>
      </c>
      <c r="AF9">
        <v>33.3580665</v>
      </c>
      <c r="AG9">
        <v>67.019783000000004</v>
      </c>
      <c r="AH9">
        <f t="shared" si="10"/>
        <v>33.661716500000004</v>
      </c>
      <c r="AI9">
        <f t="shared" si="13"/>
        <v>0.33661716500000005</v>
      </c>
      <c r="AJ9">
        <v>46.736249999999998</v>
      </c>
      <c r="AK9">
        <v>23.262250000000002</v>
      </c>
    </row>
    <row r="10" spans="1:37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11"/>
        <v>11.858000000000001</v>
      </c>
      <c r="W10">
        <f t="shared" si="4"/>
        <v>1.9954110000000009</v>
      </c>
      <c r="X10">
        <f t="shared" si="5"/>
        <v>2.2348603200000015</v>
      </c>
      <c r="Y10">
        <f t="shared" si="6"/>
        <v>34.008744</v>
      </c>
      <c r="Z10">
        <f t="shared" si="7"/>
        <v>38.089793280000002</v>
      </c>
      <c r="AA10">
        <f t="shared" si="8"/>
        <v>-13.093212299999998</v>
      </c>
      <c r="AB10">
        <f t="shared" si="9"/>
        <v>-40.603212300000003</v>
      </c>
      <c r="AC10">
        <f t="shared" si="0"/>
        <v>0.49484536082474229</v>
      </c>
      <c r="AD10">
        <f t="shared" si="12"/>
        <v>1.6987522281639929</v>
      </c>
      <c r="AE10">
        <v>1977</v>
      </c>
      <c r="AF10">
        <v>24.335338499999999</v>
      </c>
      <c r="AG10">
        <v>41.339711000000001</v>
      </c>
      <c r="AH10">
        <f t="shared" si="10"/>
        <v>17.004372500000002</v>
      </c>
      <c r="AI10">
        <f t="shared" si="13"/>
        <v>0.17004372500000003</v>
      </c>
      <c r="AJ10">
        <v>28.828250000000001</v>
      </c>
      <c r="AK10">
        <v>16.97025</v>
      </c>
    </row>
    <row r="11" spans="1:37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11"/>
        <v>17.8475</v>
      </c>
      <c r="W11">
        <f t="shared" si="4"/>
        <v>14.141391000000009</v>
      </c>
      <c r="X11">
        <f t="shared" si="5"/>
        <v>15.838357920000012</v>
      </c>
      <c r="Y11">
        <f t="shared" si="6"/>
        <v>51.186630000000001</v>
      </c>
      <c r="Z11">
        <f t="shared" si="7"/>
        <v>57.329025600000008</v>
      </c>
      <c r="AA11">
        <f t="shared" si="8"/>
        <v>-4.5910262999999922</v>
      </c>
      <c r="AB11">
        <f t="shared" si="9"/>
        <v>-32.101026299999994</v>
      </c>
      <c r="AC11">
        <f t="shared" si="0"/>
        <v>0.50510204081632648</v>
      </c>
      <c r="AD11">
        <f t="shared" si="12"/>
        <v>1.8613138686131387</v>
      </c>
      <c r="AE11">
        <v>1978</v>
      </c>
      <c r="AF11">
        <v>29.7142725</v>
      </c>
      <c r="AG11">
        <v>55.307588000000003</v>
      </c>
      <c r="AH11">
        <f t="shared" si="10"/>
        <v>25.593315500000003</v>
      </c>
      <c r="AI11">
        <f t="shared" si="13"/>
        <v>0.25593315500000002</v>
      </c>
      <c r="AJ11">
        <v>38.568750000000001</v>
      </c>
      <c r="AK11">
        <v>20.721250000000001</v>
      </c>
    </row>
    <row r="12" spans="1:37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11"/>
        <v>1.907500000000006</v>
      </c>
      <c r="W12">
        <f t="shared" si="4"/>
        <v>10.826700000000017</v>
      </c>
      <c r="X12">
        <f t="shared" si="5"/>
        <v>12.12590400000002</v>
      </c>
      <c r="Y12">
        <f t="shared" si="6"/>
        <v>5.4707100000000173</v>
      </c>
      <c r="Z12">
        <f t="shared" si="7"/>
        <v>6.1271952000000196</v>
      </c>
      <c r="AA12">
        <f t="shared" si="8"/>
        <v>-6.911309999999987</v>
      </c>
      <c r="AB12">
        <f t="shared" si="9"/>
        <v>-34.421309999999991</v>
      </c>
      <c r="AC12">
        <f t="shared" si="0"/>
        <v>0.89312228603445831</v>
      </c>
      <c r="AD12">
        <f t="shared" si="12"/>
        <v>1.050630391506304</v>
      </c>
      <c r="AE12">
        <v>1979</v>
      </c>
      <c r="AF12">
        <v>41.312040000000003</v>
      </c>
      <c r="AG12">
        <v>45.7059</v>
      </c>
      <c r="AH12">
        <f t="shared" si="10"/>
        <v>4.3938599999999965</v>
      </c>
      <c r="AI12">
        <f t="shared" si="13"/>
        <v>4.3938599999999967E-2</v>
      </c>
      <c r="AJ12">
        <v>39.582500000000003</v>
      </c>
      <c r="AK12">
        <v>37.674999999999997</v>
      </c>
    </row>
    <row r="13" spans="1:37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11"/>
        <v>34.454999999999998</v>
      </c>
      <c r="W13">
        <f t="shared" si="4"/>
        <v>51.279840000000014</v>
      </c>
      <c r="X13">
        <f t="shared" si="5"/>
        <v>57.433420800000022</v>
      </c>
      <c r="Y13">
        <f t="shared" si="6"/>
        <v>98.816939999999988</v>
      </c>
      <c r="Z13">
        <f t="shared" si="7"/>
        <v>110.67497279999999</v>
      </c>
      <c r="AA13">
        <f t="shared" si="8"/>
        <v>21.405888000000008</v>
      </c>
      <c r="AB13">
        <f t="shared" si="9"/>
        <v>-6.1041119999999935</v>
      </c>
      <c r="AC13">
        <f t="shared" si="0"/>
        <v>17.062909567496664</v>
      </c>
      <c r="AD13">
        <f t="shared" si="12"/>
        <v>2.6531126304426049</v>
      </c>
      <c r="AE13">
        <v>1980</v>
      </c>
      <c r="AF13">
        <v>24.123750000000001</v>
      </c>
      <c r="AG13">
        <v>71.604585</v>
      </c>
      <c r="AH13">
        <f t="shared" si="10"/>
        <v>47.480834999999999</v>
      </c>
      <c r="AI13">
        <f t="shared" si="13"/>
        <v>0.47480834999999999</v>
      </c>
      <c r="AJ13">
        <v>55.297499999999999</v>
      </c>
      <c r="AK13">
        <v>20.842500000000001</v>
      </c>
    </row>
    <row r="14" spans="1:37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11"/>
        <v>19.239999999999998</v>
      </c>
      <c r="W14">
        <f t="shared" si="4"/>
        <v>18.656339999999989</v>
      </c>
      <c r="X14">
        <f t="shared" si="5"/>
        <v>20.895100799999991</v>
      </c>
      <c r="Y14">
        <f t="shared" si="6"/>
        <v>55.180319999999995</v>
      </c>
      <c r="Z14">
        <f t="shared" si="7"/>
        <v>61.801958399999997</v>
      </c>
      <c r="AA14">
        <f t="shared" si="8"/>
        <v>-1.4305620000000072</v>
      </c>
      <c r="AB14">
        <f t="shared" si="9"/>
        <v>-28.940562000000007</v>
      </c>
      <c r="AC14">
        <f t="shared" si="0"/>
        <v>0.44159048033667103</v>
      </c>
      <c r="AD14">
        <f t="shared" si="12"/>
        <v>1.9845209159524113</v>
      </c>
      <c r="AE14">
        <v>1981</v>
      </c>
      <c r="AF14">
        <v>23.926649999999999</v>
      </c>
      <c r="AG14">
        <v>62.148899999999998</v>
      </c>
      <c r="AH14">
        <f t="shared" si="10"/>
        <v>38.222250000000003</v>
      </c>
      <c r="AI14">
        <f t="shared" si="13"/>
        <v>0.38222250000000002</v>
      </c>
      <c r="AJ14">
        <v>38.782499999999999</v>
      </c>
      <c r="AK14">
        <v>19.5425</v>
      </c>
    </row>
    <row r="15" spans="1:37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11"/>
        <v>0.30250000000000199</v>
      </c>
      <c r="W15">
        <f t="shared" si="4"/>
        <v>0</v>
      </c>
      <c r="X15">
        <f t="shared" si="5"/>
        <v>0</v>
      </c>
      <c r="Y15">
        <f t="shared" si="6"/>
        <v>0.86757000000000573</v>
      </c>
      <c r="Z15">
        <f t="shared" si="7"/>
        <v>0.97167840000000649</v>
      </c>
      <c r="AA15">
        <f t="shared" si="8"/>
        <v>-14.489999999999998</v>
      </c>
      <c r="AB15">
        <f t="shared" si="9"/>
        <v>-42</v>
      </c>
      <c r="AC15">
        <f t="shared" si="0"/>
        <v>0.98427754677754664</v>
      </c>
      <c r="AD15">
        <f t="shared" si="12"/>
        <v>1.0110010000909175</v>
      </c>
      <c r="AE15">
        <v>1982</v>
      </c>
      <c r="AF15">
        <v>34.967865000000003</v>
      </c>
      <c r="AG15">
        <v>46.161945000000003</v>
      </c>
      <c r="AH15">
        <f t="shared" si="10"/>
        <v>11.19408</v>
      </c>
      <c r="AI15">
        <f t="shared" si="13"/>
        <v>0.11194079999999999</v>
      </c>
      <c r="AJ15">
        <v>27.8</v>
      </c>
      <c r="AK15">
        <v>27.497499999999999</v>
      </c>
    </row>
    <row r="16" spans="1:37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11"/>
        <v>-1.1200000000000045</v>
      </c>
      <c r="W16">
        <f t="shared" si="4"/>
        <v>0</v>
      </c>
      <c r="X16">
        <f t="shared" si="5"/>
        <v>0</v>
      </c>
      <c r="Y16">
        <f t="shared" si="6"/>
        <v>0</v>
      </c>
      <c r="Z16">
        <f t="shared" si="7"/>
        <v>0</v>
      </c>
      <c r="AA16">
        <f t="shared" si="8"/>
        <v>-14.489999999999998</v>
      </c>
      <c r="AB16">
        <f t="shared" si="9"/>
        <v>-42</v>
      </c>
      <c r="AC16">
        <f t="shared" si="0"/>
        <v>1</v>
      </c>
      <c r="AD16">
        <f t="shared" si="12"/>
        <v>0.97093739863769046</v>
      </c>
      <c r="AE16">
        <v>1983</v>
      </c>
      <c r="AF16">
        <v>41.869554200000003</v>
      </c>
      <c r="AG16">
        <v>55.697069999999997</v>
      </c>
      <c r="AH16">
        <f t="shared" si="10"/>
        <v>13.827515799999993</v>
      </c>
      <c r="AI16">
        <f t="shared" si="13"/>
        <v>0.13827515799999993</v>
      </c>
      <c r="AJ16">
        <v>37.417499999999997</v>
      </c>
      <c r="AK16">
        <v>38.537500000000001</v>
      </c>
    </row>
    <row r="17" spans="1:37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11"/>
        <v>6.9849999999999994</v>
      </c>
      <c r="W17">
        <f t="shared" si="4"/>
        <v>0</v>
      </c>
      <c r="X17">
        <f t="shared" si="5"/>
        <v>0</v>
      </c>
      <c r="Y17">
        <f t="shared" si="6"/>
        <v>20.032979999999998</v>
      </c>
      <c r="Z17">
        <f t="shared" si="7"/>
        <v>22.4369376</v>
      </c>
      <c r="AA17">
        <f t="shared" si="8"/>
        <v>-14.489999999999998</v>
      </c>
      <c r="AB17">
        <f t="shared" si="9"/>
        <v>-42</v>
      </c>
      <c r="AC17" t="e">
        <f t="shared" si="0"/>
        <v>#DIV/0!</v>
      </c>
      <c r="AD17">
        <f t="shared" si="12"/>
        <v>1.2093511164393826</v>
      </c>
      <c r="AE17">
        <v>1984</v>
      </c>
      <c r="AF17">
        <v>39.931260000000002</v>
      </c>
      <c r="AG17">
        <v>60.904020000000003</v>
      </c>
      <c r="AH17">
        <f t="shared" si="10"/>
        <v>20.972760000000001</v>
      </c>
      <c r="AI17">
        <f t="shared" si="13"/>
        <v>0.20972760000000001</v>
      </c>
      <c r="AJ17">
        <v>40.35</v>
      </c>
      <c r="AK17">
        <v>33.365000000000002</v>
      </c>
    </row>
    <row r="18" spans="1:37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11"/>
        <v>9.8024999999999984</v>
      </c>
      <c r="W18">
        <f t="shared" si="4"/>
        <v>0</v>
      </c>
      <c r="X18">
        <f t="shared" si="5"/>
        <v>0</v>
      </c>
      <c r="Y18">
        <f t="shared" si="6"/>
        <v>28.113569999999996</v>
      </c>
      <c r="Z18">
        <f t="shared" si="7"/>
        <v>31.487198399999997</v>
      </c>
      <c r="AA18">
        <f t="shared" si="8"/>
        <v>-14.489999999999998</v>
      </c>
      <c r="AB18">
        <f t="shared" si="9"/>
        <v>-42</v>
      </c>
      <c r="AC18">
        <f t="shared" si="0"/>
        <v>0.40336435218324973</v>
      </c>
      <c r="AD18">
        <f t="shared" si="12"/>
        <v>1.4801028529447777</v>
      </c>
      <c r="AE18">
        <v>1985</v>
      </c>
      <c r="AF18">
        <v>23.357970000000002</v>
      </c>
      <c r="AG18">
        <v>48.509475000000002</v>
      </c>
      <c r="AH18">
        <f t="shared" si="10"/>
        <v>25.151505</v>
      </c>
      <c r="AI18">
        <f t="shared" si="13"/>
        <v>0.25151505000000002</v>
      </c>
      <c r="AJ18">
        <v>30.22</v>
      </c>
      <c r="AK18">
        <v>20.4175</v>
      </c>
    </row>
    <row r="19" spans="1:37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11"/>
        <v>5.6274999999999977</v>
      </c>
      <c r="W19">
        <f t="shared" si="4"/>
        <v>8.4104099999999935</v>
      </c>
      <c r="X19">
        <f t="shared" si="5"/>
        <v>9.4196591999999928</v>
      </c>
      <c r="Y19">
        <f t="shared" si="6"/>
        <v>16.139669999999995</v>
      </c>
      <c r="Z19">
        <f t="shared" si="7"/>
        <v>18.076430399999996</v>
      </c>
      <c r="AA19">
        <f t="shared" si="8"/>
        <v>-8.6027130000000032</v>
      </c>
      <c r="AB19">
        <f t="shared" si="9"/>
        <v>-36.112713000000007</v>
      </c>
      <c r="AC19">
        <f t="shared" si="0"/>
        <v>0.42591175720479479</v>
      </c>
      <c r="AD19">
        <f t="shared" si="12"/>
        <v>1.1393549185909737</v>
      </c>
      <c r="AE19">
        <v>1986</v>
      </c>
      <c r="AF19">
        <v>57.908504999999998</v>
      </c>
      <c r="AG19">
        <v>65.978340000000003</v>
      </c>
      <c r="AH19">
        <f t="shared" si="10"/>
        <v>8.0698350000000048</v>
      </c>
      <c r="AI19">
        <f t="shared" si="13"/>
        <v>8.0698350000000044E-2</v>
      </c>
      <c r="AJ19">
        <v>46.01</v>
      </c>
      <c r="AK19">
        <v>40.3825</v>
      </c>
    </row>
    <row r="20" spans="1:37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11"/>
        <v>11.009999999999998</v>
      </c>
      <c r="W20">
        <f t="shared" si="4"/>
        <v>1.1185200000000017</v>
      </c>
      <c r="X20">
        <f t="shared" si="5"/>
        <v>1.252742400000002</v>
      </c>
      <c r="Y20">
        <f t="shared" si="6"/>
        <v>31.576679999999996</v>
      </c>
      <c r="Z20">
        <f t="shared" si="7"/>
        <v>35.365881600000002</v>
      </c>
      <c r="AA20">
        <f t="shared" si="8"/>
        <v>-13.707035999999997</v>
      </c>
      <c r="AB20">
        <f t="shared" si="9"/>
        <v>-41.217036</v>
      </c>
      <c r="AC20">
        <f t="shared" si="0"/>
        <v>0.95646379386939162</v>
      </c>
      <c r="AD20">
        <f t="shared" si="12"/>
        <v>1.3610723948511929</v>
      </c>
      <c r="AE20">
        <v>1987</v>
      </c>
      <c r="AF20">
        <v>43.726244999999999</v>
      </c>
      <c r="AG20">
        <v>59.514584999999997</v>
      </c>
      <c r="AH20">
        <f t="shared" si="10"/>
        <v>15.788339999999998</v>
      </c>
      <c r="AI20">
        <f t="shared" si="13"/>
        <v>0.15788339999999998</v>
      </c>
      <c r="AJ20">
        <v>41.502499999999998</v>
      </c>
      <c r="AK20">
        <v>30.4925</v>
      </c>
    </row>
    <row r="21" spans="1:37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11"/>
        <v>36.087499999999991</v>
      </c>
      <c r="W21">
        <f t="shared" si="4"/>
        <v>43.550579999999989</v>
      </c>
      <c r="X21">
        <f t="shared" si="5"/>
        <v>48.776649599999992</v>
      </c>
      <c r="Y21">
        <f t="shared" si="6"/>
        <v>103.49894999999998</v>
      </c>
      <c r="Z21">
        <f t="shared" si="7"/>
        <v>115.91882399999999</v>
      </c>
      <c r="AA21">
        <f t="shared" si="8"/>
        <v>15.995405999999992</v>
      </c>
      <c r="AB21">
        <f t="shared" si="9"/>
        <v>-11.51459400000001</v>
      </c>
      <c r="AC21">
        <f t="shared" si="0"/>
        <v>2.2777020890099906</v>
      </c>
      <c r="AD21">
        <f t="shared" si="12"/>
        <v>2.3329947363560808</v>
      </c>
      <c r="AE21">
        <v>1988</v>
      </c>
      <c r="AF21">
        <v>38.821964999999999</v>
      </c>
      <c r="AG21">
        <v>90.571439999999996</v>
      </c>
      <c r="AH21">
        <f t="shared" si="10"/>
        <v>51.749474999999997</v>
      </c>
      <c r="AI21">
        <f t="shared" si="13"/>
        <v>0.51749475</v>
      </c>
      <c r="AJ21">
        <v>63.16</v>
      </c>
      <c r="AK21">
        <v>27.072500000000002</v>
      </c>
    </row>
    <row r="22" spans="1:37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11"/>
        <v>22.232499999999998</v>
      </c>
      <c r="W22">
        <f t="shared" si="4"/>
        <v>8.0662500000000001</v>
      </c>
      <c r="X22">
        <f t="shared" si="5"/>
        <v>9.0342000000000002</v>
      </c>
      <c r="Y22">
        <f t="shared" si="6"/>
        <v>63.762809999999995</v>
      </c>
      <c r="Z22">
        <f t="shared" si="7"/>
        <v>71.414347199999995</v>
      </c>
      <c r="AA22">
        <f t="shared" si="8"/>
        <v>-8.8436249999999994</v>
      </c>
      <c r="AB22">
        <f t="shared" si="9"/>
        <v>-36.353625000000001</v>
      </c>
      <c r="AC22">
        <f t="shared" si="0"/>
        <v>0.38392795289227566</v>
      </c>
      <c r="AD22">
        <f t="shared" si="12"/>
        <v>2.2289939192924266</v>
      </c>
      <c r="AE22">
        <v>1989</v>
      </c>
      <c r="AF22">
        <v>25.94106</v>
      </c>
      <c r="AG22">
        <v>57.822465000000001</v>
      </c>
      <c r="AH22">
        <f t="shared" si="10"/>
        <v>31.881405000000001</v>
      </c>
      <c r="AI22">
        <f t="shared" si="13"/>
        <v>0.31881405000000002</v>
      </c>
      <c r="AJ22">
        <v>40.322499999999998</v>
      </c>
      <c r="AK22">
        <v>18.09</v>
      </c>
    </row>
    <row r="23" spans="1:37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11"/>
        <v>17.424999999999997</v>
      </c>
      <c r="W23">
        <f t="shared" si="4"/>
        <v>0</v>
      </c>
      <c r="X23">
        <f t="shared" si="5"/>
        <v>0</v>
      </c>
      <c r="Y23">
        <f t="shared" si="6"/>
        <v>49.974899999999991</v>
      </c>
      <c r="Z23">
        <f t="shared" si="7"/>
        <v>55.971887999999993</v>
      </c>
      <c r="AA23">
        <f t="shared" si="8"/>
        <v>-14.489999999999998</v>
      </c>
      <c r="AB23">
        <f t="shared" si="9"/>
        <v>-42</v>
      </c>
      <c r="AC23">
        <f t="shared" si="0"/>
        <v>0.21623749016080074</v>
      </c>
      <c r="AD23">
        <f t="shared" si="12"/>
        <v>1.6591016548463355</v>
      </c>
      <c r="AE23">
        <v>1990</v>
      </c>
      <c r="AF23">
        <v>37.911375</v>
      </c>
      <c r="AG23">
        <v>62.898825000000002</v>
      </c>
      <c r="AH23">
        <f t="shared" si="10"/>
        <v>24.987450000000003</v>
      </c>
      <c r="AI23">
        <f t="shared" si="13"/>
        <v>0.24987450000000003</v>
      </c>
      <c r="AJ23">
        <v>43.862499999999997</v>
      </c>
      <c r="AK23">
        <v>26.4375</v>
      </c>
    </row>
    <row r="24" spans="1:37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11"/>
        <v>6.8349999999999973</v>
      </c>
      <c r="W24">
        <f t="shared" si="4"/>
        <v>3.8933099999999947</v>
      </c>
      <c r="X24">
        <f t="shared" si="5"/>
        <v>4.3605071999999945</v>
      </c>
      <c r="Y24">
        <f t="shared" si="6"/>
        <v>19.602779999999992</v>
      </c>
      <c r="Z24">
        <f t="shared" si="7"/>
        <v>21.955113599999994</v>
      </c>
      <c r="AA24">
        <f t="shared" si="8"/>
        <v>-11.764683000000002</v>
      </c>
      <c r="AB24">
        <f t="shared" si="9"/>
        <v>-39.274683000000003</v>
      </c>
      <c r="AC24">
        <f t="shared" si="0"/>
        <v>0.60774748923959843</v>
      </c>
      <c r="AD24">
        <f t="shared" si="12"/>
        <v>1.301699404105054</v>
      </c>
      <c r="AE24">
        <v>1991</v>
      </c>
      <c r="AF24">
        <v>29.087040200000001</v>
      </c>
      <c r="AG24">
        <v>51.962724999999999</v>
      </c>
      <c r="AH24">
        <f t="shared" si="10"/>
        <v>22.875684799999998</v>
      </c>
      <c r="AI24">
        <f t="shared" si="13"/>
        <v>0.22875684799999998</v>
      </c>
      <c r="AJ24">
        <v>29.49</v>
      </c>
      <c r="AK24">
        <v>22.655000000000001</v>
      </c>
    </row>
    <row r="25" spans="1:37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11"/>
        <v>20.857375000000001</v>
      </c>
      <c r="W25">
        <f t="shared" si="4"/>
        <v>12.093925800000003</v>
      </c>
      <c r="X25">
        <f t="shared" si="5"/>
        <v>13.545196896000004</v>
      </c>
      <c r="Y25">
        <f t="shared" si="6"/>
        <v>59.818951500000011</v>
      </c>
      <c r="Z25">
        <f t="shared" si="7"/>
        <v>66.997225680000014</v>
      </c>
      <c r="AA25">
        <f t="shared" si="8"/>
        <v>-6.0242519399999974</v>
      </c>
      <c r="AB25">
        <f t="shared" si="9"/>
        <v>-33.534251939999997</v>
      </c>
      <c r="AC25">
        <f t="shared" si="0"/>
        <v>2.0515544989027084</v>
      </c>
      <c r="AD25">
        <f t="shared" si="12"/>
        <v>2.1658775786269868</v>
      </c>
      <c r="AE25">
        <v>1992</v>
      </c>
      <c r="AF25">
        <v>25.654044899999999</v>
      </c>
      <c r="AG25">
        <v>55.563521000000001</v>
      </c>
      <c r="AH25">
        <f t="shared" si="10"/>
        <v>29.909476100000003</v>
      </c>
      <c r="AI25">
        <f t="shared" si="13"/>
        <v>0.29909476100000004</v>
      </c>
      <c r="AJ25">
        <v>38.747225</v>
      </c>
      <c r="AK25">
        <v>17.889849999999999</v>
      </c>
    </row>
    <row r="26" spans="1:37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11"/>
        <v>19.166400000000003</v>
      </c>
      <c r="W26">
        <f t="shared" si="4"/>
        <v>13.499389200000014</v>
      </c>
      <c r="X26">
        <f t="shared" si="5"/>
        <v>15.119315904000016</v>
      </c>
      <c r="Y26">
        <f t="shared" si="6"/>
        <v>54.969235200000007</v>
      </c>
      <c r="Z26">
        <f t="shared" si="7"/>
        <v>61.565543424000012</v>
      </c>
      <c r="AA26">
        <f t="shared" si="8"/>
        <v>-5.0404275599999888</v>
      </c>
      <c r="AB26">
        <f t="shared" si="9"/>
        <v>-32.550427559999989</v>
      </c>
      <c r="AC26">
        <f t="shared" si="0"/>
        <v>8.1073241479332925E-2</v>
      </c>
      <c r="AD26">
        <f t="shared" si="12"/>
        <v>2.1174603174603175</v>
      </c>
      <c r="AE26">
        <v>1993</v>
      </c>
      <c r="AF26">
        <v>19.987258199999999</v>
      </c>
      <c r="AG26">
        <v>53.509895999999998</v>
      </c>
      <c r="AH26">
        <f t="shared" si="10"/>
        <v>33.522637799999998</v>
      </c>
      <c r="AI26">
        <f t="shared" si="13"/>
        <v>0.33522637799999999</v>
      </c>
      <c r="AJ26">
        <v>36.318150000000003</v>
      </c>
      <c r="AK26">
        <v>17.15175</v>
      </c>
    </row>
    <row r="27" spans="1:37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11"/>
        <v>34.221825000000003</v>
      </c>
      <c r="W27">
        <f t="shared" si="4"/>
        <v>65.232588300000018</v>
      </c>
      <c r="X27">
        <f t="shared" si="5"/>
        <v>73.060498896000027</v>
      </c>
      <c r="Y27">
        <f t="shared" si="6"/>
        <v>98.148194100000012</v>
      </c>
      <c r="Z27">
        <f t="shared" si="7"/>
        <v>109.92597739200002</v>
      </c>
      <c r="AA27">
        <f t="shared" si="8"/>
        <v>31.17281181000001</v>
      </c>
      <c r="AB27">
        <f t="shared" si="9"/>
        <v>3.662811810000008</v>
      </c>
      <c r="AC27">
        <f t="shared" si="0"/>
        <v>0.78551136363636354</v>
      </c>
      <c r="AD27">
        <f t="shared" si="12"/>
        <v>4.0850831742568863</v>
      </c>
      <c r="AE27">
        <v>1994</v>
      </c>
      <c r="AF27">
        <v>15.906896</v>
      </c>
      <c r="AG27">
        <v>64.980992999999998</v>
      </c>
      <c r="AH27">
        <f t="shared" si="10"/>
        <v>49.074096999999995</v>
      </c>
      <c r="AI27">
        <f>(AG27-AF27)/100</f>
        <v>0.49074096999999994</v>
      </c>
      <c r="AJ27">
        <v>45.314500000000002</v>
      </c>
      <c r="AK27">
        <v>11.092675</v>
      </c>
    </row>
    <row r="28" spans="1:37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11"/>
        <v>16.570014</v>
      </c>
      <c r="W28">
        <f t="shared" si="4"/>
        <v>23.217865033200013</v>
      </c>
      <c r="X28">
        <f t="shared" si="5"/>
        <v>26.004008837184017</v>
      </c>
      <c r="Y28">
        <f t="shared" si="6"/>
        <v>47.522800152000002</v>
      </c>
      <c r="Z28">
        <f t="shared" si="7"/>
        <v>53.225536170240005</v>
      </c>
      <c r="AA28">
        <f t="shared" si="8"/>
        <v>1.7625055232400086</v>
      </c>
      <c r="AB28">
        <f t="shared" si="9"/>
        <v>-25.747494476759993</v>
      </c>
      <c r="AC28">
        <f t="shared" si="0"/>
        <v>0.51580565910789389</v>
      </c>
      <c r="AD28">
        <f t="shared" si="12"/>
        <v>1.5638683319486866</v>
      </c>
      <c r="AE28">
        <v>1995</v>
      </c>
      <c r="AF28">
        <v>42.139979699999998</v>
      </c>
      <c r="AG28">
        <v>65.901380000000003</v>
      </c>
      <c r="AH28">
        <f t="shared" si="10"/>
        <v>23.761400300000005</v>
      </c>
      <c r="AI28">
        <f t="shared" si="13"/>
        <v>0.23761400300000005</v>
      </c>
      <c r="AJ28">
        <v>45.956331800000001</v>
      </c>
      <c r="AK28">
        <v>29.3863178</v>
      </c>
    </row>
    <row r="29" spans="1:37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11"/>
        <v>20.749254300000004</v>
      </c>
      <c r="W29">
        <f t="shared" si="4"/>
        <v>32.906678863200014</v>
      </c>
      <c r="X29">
        <f t="shared" si="5"/>
        <v>36.855480326784019</v>
      </c>
      <c r="Y29">
        <f t="shared" si="6"/>
        <v>59.508861332400009</v>
      </c>
      <c r="Z29">
        <f t="shared" si="7"/>
        <v>66.64992469228801</v>
      </c>
      <c r="AA29">
        <f t="shared" si="8"/>
        <v>8.5446752042400114</v>
      </c>
      <c r="AB29">
        <f t="shared" si="9"/>
        <v>-18.96532479575999</v>
      </c>
      <c r="AC29">
        <f t="shared" si="0"/>
        <v>0.25221706511533437</v>
      </c>
      <c r="AD29">
        <f t="shared" si="12"/>
        <v>2.1518626174100373</v>
      </c>
      <c r="AE29">
        <v>1996</v>
      </c>
      <c r="AF29">
        <v>26.193071499999999</v>
      </c>
      <c r="AG29">
        <v>74.111282000000003</v>
      </c>
      <c r="AH29">
        <f t="shared" si="10"/>
        <v>47.918210500000001</v>
      </c>
      <c r="AI29">
        <f t="shared" si="13"/>
        <v>0.47918210500000002</v>
      </c>
      <c r="AJ29">
        <v>38.762908000000003</v>
      </c>
      <c r="AK29">
        <v>18.013653699999999</v>
      </c>
    </row>
    <row r="30" spans="1:37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11"/>
        <v>34.359914400000008</v>
      </c>
      <c r="W30">
        <f t="shared" si="4"/>
        <v>68.839999999200018</v>
      </c>
      <c r="X30">
        <f t="shared" si="5"/>
        <v>77.100799999104026</v>
      </c>
      <c r="Y30">
        <f t="shared" si="6"/>
        <v>98.54423449920003</v>
      </c>
      <c r="Z30">
        <f t="shared" si="7"/>
        <v>110.36954263910404</v>
      </c>
      <c r="AA30">
        <f t="shared" si="8"/>
        <v>33.697999999440015</v>
      </c>
      <c r="AB30">
        <f t="shared" si="9"/>
        <v>6.1879999994400094</v>
      </c>
      <c r="AC30">
        <f t="shared" si="0"/>
        <v>0.65595899993379536</v>
      </c>
      <c r="AD30">
        <f t="shared" si="12"/>
        <v>2.8269042996555025</v>
      </c>
      <c r="AE30">
        <v>1997</v>
      </c>
      <c r="AF30">
        <v>28.866251299999998</v>
      </c>
      <c r="AG30">
        <v>83.729668000000004</v>
      </c>
      <c r="AH30">
        <f t="shared" si="10"/>
        <v>54.863416700000002</v>
      </c>
      <c r="AI30">
        <f t="shared" si="13"/>
        <v>0.54863416700000001</v>
      </c>
      <c r="AJ30">
        <v>53.167639800000003</v>
      </c>
      <c r="AK30">
        <v>18.807725399999999</v>
      </c>
    </row>
    <row r="31" spans="1:37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11"/>
        <v>27.7880653</v>
      </c>
      <c r="W31">
        <f t="shared" si="4"/>
        <v>43.210009015200001</v>
      </c>
      <c r="X31">
        <f t="shared" si="5"/>
        <v>48.395210097024005</v>
      </c>
      <c r="Y31">
        <f t="shared" si="6"/>
        <v>79.696171280400009</v>
      </c>
      <c r="Z31">
        <f t="shared" si="7"/>
        <v>89.259711834048019</v>
      </c>
      <c r="AA31">
        <f t="shared" si="8"/>
        <v>15.757006310640001</v>
      </c>
      <c r="AB31">
        <f t="shared" si="9"/>
        <v>-11.75299368936</v>
      </c>
      <c r="AC31">
        <f t="shared" si="0"/>
        <v>0.19126500210373065</v>
      </c>
      <c r="AD31">
        <f t="shared" si="12"/>
        <v>1.9762607549951792</v>
      </c>
      <c r="AE31">
        <v>1998</v>
      </c>
      <c r="AF31">
        <v>39.7048664</v>
      </c>
      <c r="AG31">
        <v>87.604659999999996</v>
      </c>
      <c r="AH31">
        <f t="shared" si="10"/>
        <v>47.899793599999995</v>
      </c>
      <c r="AI31">
        <f t="shared" si="13"/>
        <v>0.47899793599999996</v>
      </c>
      <c r="AJ31">
        <v>56.251839099999998</v>
      </c>
      <c r="AK31">
        <v>28.463773799999998</v>
      </c>
    </row>
    <row r="32" spans="1:37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11"/>
        <v>34.842574599999999</v>
      </c>
      <c r="W32">
        <f t="shared" si="4"/>
        <v>66.007671322800007</v>
      </c>
      <c r="X32">
        <f t="shared" si="5"/>
        <v>73.928591881536022</v>
      </c>
      <c r="Y32">
        <f t="shared" si="6"/>
        <v>99.9285039528</v>
      </c>
      <c r="Z32">
        <f t="shared" si="7"/>
        <v>111.91992442713601</v>
      </c>
      <c r="AA32">
        <f t="shared" si="8"/>
        <v>31.715369925960001</v>
      </c>
      <c r="AB32">
        <f t="shared" si="9"/>
        <v>4.2053699259599995</v>
      </c>
      <c r="AC32">
        <f t="shared" si="0"/>
        <v>0.25386831446664249</v>
      </c>
      <c r="AD32">
        <f t="shared" si="12"/>
        <v>2.8161939738653987</v>
      </c>
      <c r="AE32">
        <v>1999</v>
      </c>
      <c r="AF32">
        <v>25.9260941</v>
      </c>
      <c r="AG32">
        <v>84.899838000000003</v>
      </c>
      <c r="AH32">
        <f t="shared" si="10"/>
        <v>58.973743900000002</v>
      </c>
      <c r="AI32">
        <f t="shared" si="13"/>
        <v>0.58973743899999997</v>
      </c>
      <c r="AJ32">
        <v>54.026965199999999</v>
      </c>
      <c r="AK32">
        <v>19.1843906</v>
      </c>
    </row>
    <row r="33" spans="1:37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11"/>
        <v>15.190222000000002</v>
      </c>
      <c r="W33">
        <f t="shared" si="4"/>
        <v>9.2990807364000059</v>
      </c>
      <c r="X33">
        <f t="shared" si="5"/>
        <v>10.414970424768008</v>
      </c>
      <c r="Y33">
        <f t="shared" si="6"/>
        <v>43.565556696000009</v>
      </c>
      <c r="Z33">
        <f t="shared" si="7"/>
        <v>48.793423499520017</v>
      </c>
      <c r="AA33">
        <f t="shared" si="8"/>
        <v>-7.9806434845199945</v>
      </c>
      <c r="AB33">
        <f t="shared" si="9"/>
        <v>-35.490643484519993</v>
      </c>
      <c r="AC33">
        <f t="shared" si="0"/>
        <v>0.5640327336774934</v>
      </c>
      <c r="AD33">
        <f t="shared" si="12"/>
        <v>1.627522938933095</v>
      </c>
      <c r="AE33">
        <v>2000</v>
      </c>
      <c r="AF33">
        <v>35.241509299999997</v>
      </c>
      <c r="AG33">
        <v>61.054589</v>
      </c>
      <c r="AH33">
        <f t="shared" si="10"/>
        <v>25.813079700000003</v>
      </c>
      <c r="AI33">
        <f t="shared" si="13"/>
        <v>0.25813079700000002</v>
      </c>
      <c r="AJ33">
        <v>39.396862200000001</v>
      </c>
      <c r="AK33">
        <v>24.206640199999999</v>
      </c>
    </row>
    <row r="34" spans="1:37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11"/>
        <v>-6.3578195000000015</v>
      </c>
      <c r="W34">
        <f t="shared" si="4"/>
        <v>0</v>
      </c>
      <c r="X34">
        <f t="shared" si="5"/>
        <v>0</v>
      </c>
      <c r="Y34">
        <f t="shared" si="6"/>
        <v>0</v>
      </c>
      <c r="Z34">
        <f t="shared" si="7"/>
        <v>0</v>
      </c>
      <c r="AA34">
        <f t="shared" si="8"/>
        <v>-14.489999999999998</v>
      </c>
      <c r="AB34">
        <f t="shared" si="9"/>
        <v>-42</v>
      </c>
      <c r="AC34">
        <f t="shared" si="0"/>
        <v>1</v>
      </c>
      <c r="AD34">
        <f t="shared" si="12"/>
        <v>0.76899288473525151</v>
      </c>
      <c r="AE34">
        <v>2001</v>
      </c>
      <c r="AF34">
        <v>31.409297299999999</v>
      </c>
      <c r="AG34">
        <v>32.996068000000001</v>
      </c>
      <c r="AH34">
        <f t="shared" si="10"/>
        <v>1.5867707000000024</v>
      </c>
      <c r="AI34">
        <f t="shared" si="13"/>
        <v>1.5867707000000023E-2</v>
      </c>
      <c r="AJ34">
        <v>21.164360899999998</v>
      </c>
      <c r="AK34">
        <v>27.5221804</v>
      </c>
    </row>
    <row r="35" spans="1:37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11"/>
        <v>7.5169183999999944</v>
      </c>
      <c r="W35">
        <f t="shared" si="4"/>
        <v>0</v>
      </c>
      <c r="X35">
        <f t="shared" si="5"/>
        <v>0</v>
      </c>
      <c r="Y35">
        <f t="shared" si="6"/>
        <v>21.558521971199983</v>
      </c>
      <c r="Z35">
        <f t="shared" si="7"/>
        <v>24.145544607743982</v>
      </c>
      <c r="AA35">
        <f t="shared" si="8"/>
        <v>-14.489999999999998</v>
      </c>
      <c r="AB35">
        <f t="shared" si="9"/>
        <v>-42</v>
      </c>
      <c r="AC35" t="e">
        <f t="shared" si="0"/>
        <v>#DIV/0!</v>
      </c>
      <c r="AD35">
        <f t="shared" si="12"/>
        <v>1.2065161863742739</v>
      </c>
      <c r="AE35">
        <v>2002</v>
      </c>
      <c r="AF35">
        <v>40.821400500000003</v>
      </c>
      <c r="AG35">
        <v>66.416807000000006</v>
      </c>
      <c r="AH35">
        <f t="shared" si="10"/>
        <v>25.595406500000003</v>
      </c>
      <c r="AI35">
        <f t="shared" si="13"/>
        <v>0.25595406500000001</v>
      </c>
      <c r="AJ35">
        <v>43.915607199999997</v>
      </c>
      <c r="AK35">
        <v>36.398688800000002</v>
      </c>
    </row>
    <row r="36" spans="1:37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11"/>
        <v>48.695121899999997</v>
      </c>
      <c r="W36">
        <f t="shared" si="4"/>
        <v>58.918053906000011</v>
      </c>
      <c r="X36">
        <f t="shared" si="5"/>
        <v>65.988220374720015</v>
      </c>
      <c r="Y36">
        <f t="shared" si="6"/>
        <v>139.65760960919999</v>
      </c>
      <c r="Z36">
        <f t="shared" si="7"/>
        <v>156.416522762304</v>
      </c>
      <c r="AA36">
        <f t="shared" si="8"/>
        <v>26.752637734200004</v>
      </c>
      <c r="AB36">
        <f t="shared" si="9"/>
        <v>-0.75736226579999766</v>
      </c>
      <c r="AC36">
        <f t="shared" si="0"/>
        <v>5.4780697765722763</v>
      </c>
      <c r="AD36">
        <f t="shared" si="12"/>
        <v>2.2286212899293791</v>
      </c>
      <c r="AE36">
        <v>2003</v>
      </c>
      <c r="AF36">
        <v>45.455019800000002</v>
      </c>
      <c r="AG36">
        <v>138.66404199999999</v>
      </c>
      <c r="AH36">
        <f t="shared" si="10"/>
        <v>93.209022199999993</v>
      </c>
      <c r="AI36">
        <f t="shared" si="13"/>
        <v>0.93209022199999991</v>
      </c>
      <c r="AJ36">
        <v>88.329077699999999</v>
      </c>
      <c r="AK36">
        <v>39.633955800000003</v>
      </c>
    </row>
    <row r="37" spans="1:37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11"/>
        <v>40.795121999999999</v>
      </c>
      <c r="W37">
        <f t="shared" si="4"/>
        <v>71.112409896000003</v>
      </c>
      <c r="X37">
        <f t="shared" si="5"/>
        <v>79.645899083520007</v>
      </c>
      <c r="Y37">
        <f t="shared" si="6"/>
        <v>117.00040989600001</v>
      </c>
      <c r="Z37">
        <f t="shared" si="7"/>
        <v>131.04045908352003</v>
      </c>
      <c r="AA37">
        <f t="shared" si="8"/>
        <v>35.288686927200004</v>
      </c>
      <c r="AB37">
        <f t="shared" si="9"/>
        <v>7.778686927199999</v>
      </c>
      <c r="AC37">
        <f t="shared" si="0"/>
        <v>0.16223390745839772</v>
      </c>
      <c r="AD37">
        <f t="shared" si="12"/>
        <v>3.0397561</v>
      </c>
      <c r="AE37">
        <v>2004</v>
      </c>
      <c r="AF37">
        <v>27.984507499999999</v>
      </c>
      <c r="AG37">
        <v>102.007182</v>
      </c>
      <c r="AH37">
        <f t="shared" si="10"/>
        <v>74.022674499999994</v>
      </c>
      <c r="AI37">
        <f t="shared" si="13"/>
        <v>0.74022674499999996</v>
      </c>
      <c r="AJ37">
        <v>60.7</v>
      </c>
      <c r="AK37">
        <v>20</v>
      </c>
    </row>
    <row r="38" spans="1:37" ht="14.25">
      <c r="A38">
        <v>1974</v>
      </c>
      <c r="B38">
        <v>8</v>
      </c>
      <c r="C38">
        <v>24.230250000000002</v>
      </c>
      <c r="D38" s="6">
        <v>2005</v>
      </c>
      <c r="E38" s="318">
        <v>23.1956226</v>
      </c>
      <c r="F38" s="318">
        <v>23.916775000000001</v>
      </c>
      <c r="G38" s="10">
        <f t="shared" si="1"/>
        <v>1607.2072800000001</v>
      </c>
      <c r="H38" s="318">
        <v>28.694932099999999</v>
      </c>
      <c r="I38" s="318">
        <v>33.319544299999997</v>
      </c>
      <c r="J38" s="10">
        <f t="shared" si="2"/>
        <v>2239.0733769600001</v>
      </c>
      <c r="K38" s="318">
        <v>38.118406299999997</v>
      </c>
      <c r="L38" s="318">
        <v>38.795962899999999</v>
      </c>
      <c r="M38" s="318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11"/>
        <v>18.862771299999999</v>
      </c>
      <c r="W38">
        <f t="shared" si="4"/>
        <v>27.131285736000009</v>
      </c>
      <c r="X38">
        <f t="shared" si="5"/>
        <v>30.387040024320015</v>
      </c>
      <c r="Y38">
        <f t="shared" si="6"/>
        <v>54.098428088399992</v>
      </c>
      <c r="Z38">
        <f t="shared" si="7"/>
        <v>60.590239459007996</v>
      </c>
      <c r="AA38">
        <f t="shared" si="8"/>
        <v>4.5019000152000075</v>
      </c>
      <c r="AB38">
        <f t="shared" si="9"/>
        <v>-23.008099984799994</v>
      </c>
      <c r="AC38">
        <f t="shared" si="0"/>
        <v>0.53762189263706595</v>
      </c>
      <c r="AD38">
        <f t="shared" si="12"/>
        <v>1.7886837293071494</v>
      </c>
      <c r="AE38">
        <v>2005</v>
      </c>
      <c r="AF38">
        <v>32.879244700000001</v>
      </c>
      <c r="AG38">
        <v>63.877437</v>
      </c>
      <c r="AH38">
        <f t="shared" si="10"/>
        <v>30.998192299999999</v>
      </c>
      <c r="AI38">
        <f t="shared" si="13"/>
        <v>0.30998192299999999</v>
      </c>
      <c r="AK38">
        <v>23.916775000000001</v>
      </c>
    </row>
    <row r="39" spans="1:37" ht="14.25">
      <c r="A39">
        <v>1974</v>
      </c>
      <c r="B39">
        <v>9</v>
      </c>
      <c r="C39">
        <v>31.823</v>
      </c>
      <c r="D39" s="6">
        <v>2006</v>
      </c>
      <c r="E39" s="318">
        <v>41.513477000000002</v>
      </c>
      <c r="F39" s="318">
        <v>34.4634754</v>
      </c>
      <c r="G39" s="10">
        <f t="shared" si="1"/>
        <v>2315.9455468800002</v>
      </c>
      <c r="H39" s="318">
        <v>38.460653600000001</v>
      </c>
      <c r="I39" s="318">
        <v>43.103391000000002</v>
      </c>
      <c r="J39" s="10">
        <f t="shared" si="2"/>
        <v>2896.5478752000004</v>
      </c>
      <c r="K39" s="318">
        <v>33.828997100000002</v>
      </c>
      <c r="L39" s="318">
        <v>40.2958772</v>
      </c>
      <c r="M39" s="318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11"/>
        <v>6.2513562999999976</v>
      </c>
      <c r="W39">
        <f t="shared" si="4"/>
        <v>0</v>
      </c>
      <c r="X39">
        <f t="shared" si="5"/>
        <v>0</v>
      </c>
      <c r="Y39">
        <f t="shared" si="6"/>
        <v>17.928889868399995</v>
      </c>
      <c r="Z39">
        <f t="shared" si="7"/>
        <v>20.080356652607996</v>
      </c>
      <c r="AA39">
        <f t="shared" si="8"/>
        <v>-14.489999999999998</v>
      </c>
      <c r="AB39">
        <f t="shared" si="9"/>
        <v>-42</v>
      </c>
      <c r="AC39">
        <f t="shared" si="0"/>
        <v>0.6685876003808624</v>
      </c>
      <c r="AD39">
        <f t="shared" si="12"/>
        <v>1.1813907688485763</v>
      </c>
      <c r="AE39">
        <v>2006</v>
      </c>
      <c r="AF39">
        <v>35.397792299999999</v>
      </c>
      <c r="AG39">
        <v>65.096721000000002</v>
      </c>
      <c r="AH39">
        <f t="shared" si="10"/>
        <v>29.698928700000003</v>
      </c>
      <c r="AI39">
        <f t="shared" si="13"/>
        <v>0.29698928700000005</v>
      </c>
    </row>
    <row r="40" spans="1:37" ht="14.25">
      <c r="A40">
        <v>1974</v>
      </c>
      <c r="B40">
        <v>10</v>
      </c>
      <c r="C40">
        <v>33.728749999999998</v>
      </c>
      <c r="D40" s="6">
        <v>2007</v>
      </c>
      <c r="E40" s="318">
        <v>36.642499999999998</v>
      </c>
      <c r="F40" s="318">
        <v>38.729999999999997</v>
      </c>
      <c r="G40" s="10">
        <f t="shared" si="1"/>
        <v>2602.6559999999999</v>
      </c>
      <c r="H40" s="318">
        <v>47.262500000000003</v>
      </c>
      <c r="I40" s="318">
        <v>51.732500000000002</v>
      </c>
      <c r="J40" s="10">
        <f t="shared" si="2"/>
        <v>3476.4240000000004</v>
      </c>
      <c r="K40" s="318">
        <v>46.542499999999997</v>
      </c>
      <c r="L40" s="318">
        <v>42.35</v>
      </c>
      <c r="M40" s="318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11"/>
        <v>11.580000000000005</v>
      </c>
      <c r="W40">
        <f t="shared" si="4"/>
        <v>0</v>
      </c>
      <c r="X40">
        <f t="shared" si="5"/>
        <v>0</v>
      </c>
      <c r="Y40">
        <f t="shared" si="6"/>
        <v>33.211440000000017</v>
      </c>
      <c r="Z40">
        <f t="shared" si="7"/>
        <v>37.196812800000025</v>
      </c>
      <c r="AA40">
        <f t="shared" si="8"/>
        <v>-14.489999999999998</v>
      </c>
      <c r="AB40">
        <f t="shared" si="9"/>
        <v>-42</v>
      </c>
      <c r="AD40">
        <f t="shared" si="12"/>
        <v>1.2989930286599536</v>
      </c>
      <c r="AE40">
        <v>2007</v>
      </c>
      <c r="AF40">
        <v>49.738792199999999</v>
      </c>
      <c r="AG40">
        <v>71.118216000000004</v>
      </c>
      <c r="AH40">
        <f t="shared" si="10"/>
        <v>21.379423800000005</v>
      </c>
      <c r="AI40">
        <f t="shared" si="13"/>
        <v>0.21379423800000005</v>
      </c>
    </row>
    <row r="41" spans="1:37" ht="14.25">
      <c r="A41">
        <v>1974</v>
      </c>
      <c r="B41">
        <v>11</v>
      </c>
      <c r="C41">
        <v>34.273249999999997</v>
      </c>
      <c r="D41" s="6">
        <v>2008</v>
      </c>
      <c r="E41" s="318">
        <v>38.4766537</v>
      </c>
      <c r="F41" s="318">
        <v>42.282615700000001</v>
      </c>
      <c r="G41" s="10">
        <f>F41*60*1.12</f>
        <v>2841.3917750400005</v>
      </c>
      <c r="H41" s="318">
        <v>55.895833400000001</v>
      </c>
      <c r="I41" s="318">
        <v>69.331917599999997</v>
      </c>
      <c r="J41" s="10">
        <f>I41*60*1.12</f>
        <v>4659.1048627199998</v>
      </c>
      <c r="K41" s="318">
        <v>81.781833599999999</v>
      </c>
      <c r="L41" s="318">
        <v>86.805154099999996</v>
      </c>
      <c r="M41" s="318">
        <v>88.324678000000006</v>
      </c>
      <c r="N41" s="10">
        <f t="shared" ref="N41:N51" si="14"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11"/>
        <v>46.042062300000005</v>
      </c>
      <c r="W41">
        <f t="shared" si="4"/>
        <v>54.47123682720003</v>
      </c>
      <c r="X41">
        <f t="shared" si="5"/>
        <v>61.007785246464039</v>
      </c>
      <c r="Y41">
        <f t="shared" si="6"/>
        <v>132.04863467640001</v>
      </c>
      <c r="Z41">
        <f t="shared" si="7"/>
        <v>147.89447083756804</v>
      </c>
      <c r="AA41">
        <f t="shared" si="8"/>
        <v>23.639865779040019</v>
      </c>
      <c r="AB41">
        <f t="shared" si="9"/>
        <v>-3.8701342209599829</v>
      </c>
      <c r="AD41">
        <f>M41/F41</f>
        <v>2.0889123470192503</v>
      </c>
      <c r="AE41">
        <v>2008</v>
      </c>
      <c r="AF41">
        <v>41.264431700000003</v>
      </c>
      <c r="AG41">
        <v>114.14818</v>
      </c>
      <c r="AH41">
        <f t="shared" si="10"/>
        <v>72.883748299999993</v>
      </c>
      <c r="AI41">
        <f t="shared" si="13"/>
        <v>0.72883748299999995</v>
      </c>
    </row>
    <row r="42" spans="1:37" ht="14.25">
      <c r="A42">
        <v>1974</v>
      </c>
      <c r="B42">
        <v>12</v>
      </c>
      <c r="C42">
        <v>30.824750000000002</v>
      </c>
      <c r="D42" s="6">
        <v>2009</v>
      </c>
      <c r="E42" s="318">
        <v>23.475000000000001</v>
      </c>
      <c r="F42" s="318">
        <v>23.14</v>
      </c>
      <c r="G42" s="10">
        <f t="shared" ref="G42:G47" si="15">F42*60*1.12</f>
        <v>1555.0080000000003</v>
      </c>
      <c r="H42" s="318">
        <v>29.647500000000001</v>
      </c>
      <c r="I42" s="318">
        <v>37.692500000000003</v>
      </c>
      <c r="J42" s="10">
        <f t="shared" ref="J42:J51" si="16">I42*60*1.12</f>
        <v>2532.9360000000006</v>
      </c>
      <c r="K42" s="318">
        <v>43.51</v>
      </c>
      <c r="L42" s="318">
        <v>57.272500000000001</v>
      </c>
      <c r="M42" s="318">
        <v>73.034999999999997</v>
      </c>
      <c r="N42" s="10">
        <f t="shared" si="14"/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V42">
        <f t="shared" si="11"/>
        <v>49.894999999999996</v>
      </c>
      <c r="AD42">
        <f t="shared" ref="AD42:AD48" si="17">M42/F42</f>
        <v>3.1562229904926533</v>
      </c>
      <c r="AE42">
        <v>2009</v>
      </c>
      <c r="AF42">
        <v>25.007344100000001</v>
      </c>
      <c r="AG42">
        <v>78.495348000000007</v>
      </c>
      <c r="AH42">
        <f t="shared" si="10"/>
        <v>53.48800390000001</v>
      </c>
      <c r="AI42">
        <f t="shared" si="13"/>
        <v>0.53488003900000014</v>
      </c>
    </row>
    <row r="43" spans="1:37" ht="14.25">
      <c r="A43">
        <v>1974</v>
      </c>
      <c r="B43">
        <v>13</v>
      </c>
      <c r="C43">
        <v>29.130749999999999</v>
      </c>
      <c r="D43" s="6">
        <v>2010</v>
      </c>
      <c r="E43" s="318">
        <v>13.697240300000001</v>
      </c>
      <c r="F43" s="318">
        <v>13.0204874</v>
      </c>
      <c r="G43" s="10">
        <f t="shared" si="15"/>
        <v>874.97675328000003</v>
      </c>
      <c r="H43" s="318">
        <v>15.384088999999999</v>
      </c>
      <c r="I43" s="318">
        <v>20.640467399999999</v>
      </c>
      <c r="J43" s="10">
        <f t="shared" si="16"/>
        <v>1387.0394092800002</v>
      </c>
      <c r="K43" s="318">
        <v>23.463007099999999</v>
      </c>
      <c r="L43" s="318">
        <v>28.530276300000001</v>
      </c>
      <c r="M43" s="318">
        <v>31.3270424</v>
      </c>
      <c r="N43" s="10">
        <f t="shared" si="14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V43">
        <f t="shared" si="11"/>
        <v>18.306554999999999</v>
      </c>
      <c r="AD43">
        <f t="shared" si="17"/>
        <v>2.4059807776473865</v>
      </c>
      <c r="AE43">
        <v>2010</v>
      </c>
      <c r="AF43">
        <v>18.1897777</v>
      </c>
      <c r="AG43">
        <v>47.896805000000001</v>
      </c>
      <c r="AH43">
        <f t="shared" si="10"/>
        <v>29.7070273</v>
      </c>
      <c r="AI43">
        <f t="shared" si="13"/>
        <v>0.297070273</v>
      </c>
    </row>
    <row r="44" spans="1:37" ht="14.25">
      <c r="A44">
        <v>1974</v>
      </c>
      <c r="B44">
        <v>14</v>
      </c>
      <c r="C44">
        <v>31.943999999999999</v>
      </c>
      <c r="D44" s="6">
        <v>2011</v>
      </c>
      <c r="E44" s="318">
        <v>29.272500000000001</v>
      </c>
      <c r="F44" s="318">
        <v>27.515000000000001</v>
      </c>
      <c r="G44" s="10">
        <f t="shared" si="15"/>
        <v>1849.0080000000003</v>
      </c>
      <c r="H44" s="318">
        <v>30.2925</v>
      </c>
      <c r="I44" s="318">
        <v>36.29</v>
      </c>
      <c r="J44" s="10">
        <f t="shared" si="16"/>
        <v>2438.6880000000006</v>
      </c>
      <c r="K44" s="318">
        <v>35.262500000000003</v>
      </c>
      <c r="L44" s="318">
        <v>40.442500000000003</v>
      </c>
      <c r="M44" s="318">
        <v>44.692500000000003</v>
      </c>
      <c r="N44" s="10">
        <f t="shared" si="14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V44">
        <f t="shared" si="11"/>
        <v>17.177500000000002</v>
      </c>
      <c r="AD44">
        <f t="shared" si="17"/>
        <v>1.6242958386334727</v>
      </c>
      <c r="AE44">
        <v>2011</v>
      </c>
      <c r="AF44">
        <v>31.4660382</v>
      </c>
      <c r="AG44">
        <v>76.408799999999999</v>
      </c>
      <c r="AH44">
        <f t="shared" si="10"/>
        <v>44.9427618</v>
      </c>
      <c r="AI44">
        <f t="shared" si="13"/>
        <v>0.44942761799999997</v>
      </c>
    </row>
    <row r="45" spans="1:37" ht="14.25">
      <c r="A45">
        <v>1975</v>
      </c>
      <c r="B45">
        <v>1</v>
      </c>
      <c r="C45">
        <v>28.797999999999998</v>
      </c>
      <c r="D45" s="6">
        <v>2012</v>
      </c>
      <c r="E45" s="318">
        <v>25.815000000000001</v>
      </c>
      <c r="F45" s="318">
        <v>27.074999999999999</v>
      </c>
      <c r="G45" s="10">
        <f t="shared" si="15"/>
        <v>1819.4400000000003</v>
      </c>
      <c r="H45" s="318">
        <v>35.155000000000001</v>
      </c>
      <c r="I45" s="318">
        <v>48.397500000000001</v>
      </c>
      <c r="J45" s="10">
        <f t="shared" si="16"/>
        <v>3252.3120000000004</v>
      </c>
      <c r="K45" s="318">
        <v>55.384999999999998</v>
      </c>
      <c r="L45" s="318">
        <v>60.65</v>
      </c>
      <c r="M45" s="318">
        <v>61.225000000000001</v>
      </c>
      <c r="N45" s="10">
        <f t="shared" si="14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V45">
        <f t="shared" si="11"/>
        <v>34.150000000000006</v>
      </c>
      <c r="AD45">
        <f t="shared" si="17"/>
        <v>2.2613111726685133</v>
      </c>
      <c r="AE45">
        <v>2012</v>
      </c>
      <c r="AF45">
        <v>31.049010299999999</v>
      </c>
      <c r="AG45">
        <v>78.285084999999995</v>
      </c>
      <c r="AH45">
        <f t="shared" si="10"/>
        <v>47.236074699999996</v>
      </c>
      <c r="AI45">
        <f t="shared" si="13"/>
        <v>0.47236074699999997</v>
      </c>
    </row>
    <row r="46" spans="1:37" ht="14.25">
      <c r="A46">
        <v>1975</v>
      </c>
      <c r="B46">
        <v>2</v>
      </c>
      <c r="C46">
        <v>26.861999999999998</v>
      </c>
      <c r="D46" s="6">
        <v>2013</v>
      </c>
      <c r="E46" s="318">
        <v>24.1411452</v>
      </c>
      <c r="F46" s="318">
        <v>23.0102197</v>
      </c>
      <c r="G46" s="10">
        <f t="shared" si="15"/>
        <v>1546.2867638400003</v>
      </c>
      <c r="H46" s="318">
        <v>28.053913300000001</v>
      </c>
      <c r="I46" s="318">
        <v>35.5309423</v>
      </c>
      <c r="J46" s="10">
        <f t="shared" si="16"/>
        <v>2387.6793225600004</v>
      </c>
      <c r="K46" s="318">
        <v>40.0566891</v>
      </c>
      <c r="L46" s="318">
        <v>38.100177600000002</v>
      </c>
      <c r="M46" s="318">
        <v>39.885410299999997</v>
      </c>
      <c r="N46" s="10">
        <f t="shared" si="14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V46">
        <f t="shared" si="11"/>
        <v>16.875190599999996</v>
      </c>
      <c r="AD46">
        <f t="shared" si="17"/>
        <v>1.7333780737434679</v>
      </c>
      <c r="AE46">
        <v>2013</v>
      </c>
      <c r="AF46">
        <v>27.961082399999999</v>
      </c>
      <c r="AG46">
        <v>56.824084999999997</v>
      </c>
      <c r="AH46">
        <f t="shared" si="10"/>
        <v>28.863002599999998</v>
      </c>
      <c r="AI46">
        <f t="shared" si="13"/>
        <v>0.28863002599999998</v>
      </c>
    </row>
    <row r="47" spans="1:37" ht="14.25">
      <c r="A47">
        <v>1975</v>
      </c>
      <c r="B47">
        <v>3</v>
      </c>
      <c r="C47">
        <v>34.878250000000001</v>
      </c>
      <c r="D47" s="6">
        <v>2014</v>
      </c>
      <c r="E47" s="318">
        <v>30.650179300000001</v>
      </c>
      <c r="F47" s="318">
        <v>29.798127399999998</v>
      </c>
      <c r="G47" s="10">
        <f t="shared" si="15"/>
        <v>2002.4341612800001</v>
      </c>
      <c r="H47" s="318">
        <v>31.3245662</v>
      </c>
      <c r="I47" s="318">
        <v>27.846269299999999</v>
      </c>
      <c r="J47" s="10">
        <f t="shared" si="16"/>
        <v>1871.26929696</v>
      </c>
      <c r="K47" s="318">
        <v>25.885349399999999</v>
      </c>
      <c r="L47" s="318">
        <v>27.2862735</v>
      </c>
      <c r="M47" s="318">
        <v>28.236882600000001</v>
      </c>
      <c r="N47" s="10">
        <f t="shared" si="14"/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V47">
        <f t="shared" si="11"/>
        <v>-1.5612447999999972</v>
      </c>
      <c r="AD47">
        <f t="shared" si="17"/>
        <v>0.94760594251301855</v>
      </c>
      <c r="AE47">
        <v>2014</v>
      </c>
      <c r="AF47">
        <v>33.978554799999998</v>
      </c>
      <c r="AG47">
        <v>47.108100999999998</v>
      </c>
      <c r="AH47">
        <f t="shared" si="10"/>
        <v>13.1295462</v>
      </c>
      <c r="AI47">
        <f t="shared" si="13"/>
        <v>0.131295462</v>
      </c>
    </row>
    <row r="48" spans="1:37" ht="14.25">
      <c r="A48">
        <v>1975</v>
      </c>
      <c r="B48">
        <v>4</v>
      </c>
      <c r="C48">
        <v>39.718249999999998</v>
      </c>
      <c r="D48" s="6">
        <v>2015</v>
      </c>
      <c r="E48" s="318">
        <v>21.392499999999998</v>
      </c>
      <c r="F48" s="318">
        <v>28.515000000000001</v>
      </c>
      <c r="G48" s="10">
        <f>F48*60*1.12</f>
        <v>1916.2080000000003</v>
      </c>
      <c r="H48" s="318">
        <v>34.177500000000002</v>
      </c>
      <c r="I48" s="318">
        <v>32.770000000000003</v>
      </c>
      <c r="J48" s="10">
        <f t="shared" si="16"/>
        <v>2202.1440000000007</v>
      </c>
      <c r="K48" s="318">
        <v>39.1325</v>
      </c>
      <c r="L48" s="318">
        <v>43.24</v>
      </c>
      <c r="M48" s="318">
        <v>40.094999999999999</v>
      </c>
      <c r="N48" s="10">
        <f t="shared" si="14"/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V48">
        <f t="shared" si="11"/>
        <v>11.579999999999998</v>
      </c>
      <c r="AD48">
        <f t="shared" si="17"/>
        <v>1.4061020515518148</v>
      </c>
      <c r="AE48">
        <v>2015</v>
      </c>
      <c r="AF48">
        <v>32.947423999999998</v>
      </c>
      <c r="AG48">
        <v>55.472678999999999</v>
      </c>
      <c r="AH48">
        <f t="shared" si="10"/>
        <v>22.525255000000001</v>
      </c>
      <c r="AI48">
        <f t="shared" si="13"/>
        <v>0.22525255000000002</v>
      </c>
    </row>
    <row r="49" spans="1:31" ht="14.25">
      <c r="A49">
        <v>1975</v>
      </c>
      <c r="B49">
        <v>5</v>
      </c>
      <c r="C49">
        <v>46.857250000000001</v>
      </c>
      <c r="D49" s="6">
        <v>2016</v>
      </c>
      <c r="E49" s="318">
        <v>30.3260571</v>
      </c>
      <c r="F49" s="318">
        <v>28.485128599999999</v>
      </c>
      <c r="G49" s="10">
        <f>F49*60*1.12</f>
        <v>1914.2006419200002</v>
      </c>
      <c r="H49" s="318">
        <v>46.998128600000001</v>
      </c>
      <c r="I49" s="318">
        <v>48.6523714</v>
      </c>
      <c r="J49" s="10">
        <f t="shared" si="16"/>
        <v>3269.4393580800001</v>
      </c>
      <c r="K49" s="318">
        <v>64.977000000000004</v>
      </c>
      <c r="L49" s="318">
        <v>75.234342900000001</v>
      </c>
      <c r="M49" s="318">
        <v>78.822857099999993</v>
      </c>
      <c r="N49" s="10">
        <f t="shared" si="14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V49">
        <f t="shared" si="11"/>
        <v>50.337728499999997</v>
      </c>
      <c r="AD49">
        <f>M49/F49</f>
        <v>2.7671581970670829</v>
      </c>
      <c r="AE49">
        <v>2016</v>
      </c>
    </row>
    <row r="50" spans="1:31">
      <c r="A50">
        <v>1975</v>
      </c>
      <c r="B50">
        <v>6</v>
      </c>
      <c r="C50">
        <v>51.27375</v>
      </c>
      <c r="D50" s="6">
        <v>2017</v>
      </c>
      <c r="E50">
        <v>15.931699999999999</v>
      </c>
      <c r="F50">
        <v>17.812200000000001</v>
      </c>
      <c r="G50" s="10">
        <f>F50*60*1.12</f>
        <v>1196.9798400000002</v>
      </c>
      <c r="H50">
        <v>30.935700000000001</v>
      </c>
      <c r="I50">
        <v>42.314700000000002</v>
      </c>
      <c r="J50" s="10">
        <f>I50*60*1.12</f>
        <v>2843.5478400000002</v>
      </c>
      <c r="K50">
        <v>61.084800000000001</v>
      </c>
      <c r="L50">
        <v>71.3446</v>
      </c>
      <c r="M50">
        <v>79.718800000000002</v>
      </c>
      <c r="N50" s="10">
        <f t="shared" si="14"/>
        <v>5357.1033600000001</v>
      </c>
      <c r="O50">
        <v>50.925899999999999</v>
      </c>
      <c r="P50">
        <v>63.277999999999999</v>
      </c>
      <c r="Q50">
        <v>69.615300000000005</v>
      </c>
      <c r="R50">
        <v>64.861000000000004</v>
      </c>
      <c r="S50">
        <v>75.070400000000006</v>
      </c>
      <c r="T50">
        <v>80.555800000000005</v>
      </c>
      <c r="U50">
        <v>62.017499999999998</v>
      </c>
      <c r="V50">
        <f t="shared" si="11"/>
        <v>61.906599999999997</v>
      </c>
      <c r="AD50">
        <f>M50/F50</f>
        <v>4.4755167806334981</v>
      </c>
      <c r="AE50">
        <v>2017</v>
      </c>
    </row>
    <row r="51" spans="1:31">
      <c r="A51">
        <v>1975</v>
      </c>
      <c r="B51">
        <v>7</v>
      </c>
      <c r="C51">
        <v>50.547750000000001</v>
      </c>
      <c r="D51" s="6">
        <v>2018</v>
      </c>
      <c r="E51">
        <v>25.615500000000001</v>
      </c>
      <c r="F51">
        <v>25.171500000000002</v>
      </c>
      <c r="G51" s="10">
        <f>F51*60*1.12</f>
        <v>1691.5248000000004</v>
      </c>
      <c r="H51">
        <v>28.823899999999998</v>
      </c>
      <c r="I51">
        <v>30.7547</v>
      </c>
      <c r="J51" s="10">
        <f t="shared" si="16"/>
        <v>2066.7158400000003</v>
      </c>
      <c r="K51">
        <v>28.095600000000001</v>
      </c>
      <c r="L51">
        <v>30.282299999999999</v>
      </c>
      <c r="M51">
        <v>30.976900000000001</v>
      </c>
      <c r="N51" s="10">
        <f t="shared" si="14"/>
        <v>2081.64768</v>
      </c>
      <c r="O51">
        <v>29.523900000000001</v>
      </c>
      <c r="P51">
        <v>31.932600000000001</v>
      </c>
      <c r="Q51">
        <v>33.872300000000003</v>
      </c>
      <c r="R51">
        <v>35.7089</v>
      </c>
      <c r="S51">
        <v>32.469799999999999</v>
      </c>
      <c r="T51">
        <v>33.505800000000001</v>
      </c>
      <c r="U51">
        <v>32.204700000000003</v>
      </c>
      <c r="V51">
        <f t="shared" si="11"/>
        <v>5.8053999999999988</v>
      </c>
      <c r="AD51">
        <f>M51/F51</f>
        <v>1.2306338517768109</v>
      </c>
      <c r="AE51">
        <v>2018</v>
      </c>
    </row>
    <row r="52" spans="1:31">
      <c r="A52">
        <v>1975</v>
      </c>
      <c r="B52">
        <v>8</v>
      </c>
      <c r="C52">
        <v>51.183</v>
      </c>
    </row>
    <row r="53" spans="1:31">
      <c r="A53">
        <v>1975</v>
      </c>
      <c r="B53">
        <v>9</v>
      </c>
      <c r="C53">
        <v>43.862499999999997</v>
      </c>
    </row>
    <row r="54" spans="1:31">
      <c r="A54">
        <v>1975</v>
      </c>
      <c r="B54">
        <v>10</v>
      </c>
      <c r="C54">
        <v>45.223750000000003</v>
      </c>
    </row>
    <row r="55" spans="1:31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21"/>
      <c r="W55" s="6">
        <f t="shared" ref="W55:AB55" si="20">AVERAGE(W5:W41)</f>
        <v>21.255791827978385</v>
      </c>
      <c r="X55" s="6">
        <f t="shared" si="20"/>
        <v>23.80648684733579</v>
      </c>
      <c r="Y55" s="6">
        <f t="shared" si="20"/>
        <v>51.485812535740536</v>
      </c>
      <c r="Z55">
        <f t="shared" si="20"/>
        <v>57.664110040029421</v>
      </c>
      <c r="AA55" s="11">
        <f t="shared" si="20"/>
        <v>0.38905427958486882</v>
      </c>
      <c r="AB55" s="11">
        <f t="shared" si="20"/>
        <v>-27.120945720415133</v>
      </c>
    </row>
    <row r="56" spans="1:31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 s="21"/>
      <c r="W56">
        <f t="shared" ref="W56:AB56" si="23">STDEV(W5:W41)</f>
        <v>24.08458298650779</v>
      </c>
      <c r="X56">
        <f t="shared" si="23"/>
        <v>26.974732944888729</v>
      </c>
      <c r="Y56">
        <f t="shared" si="23"/>
        <v>38.824418817204538</v>
      </c>
      <c r="Z56">
        <f t="shared" si="23"/>
        <v>43.483349075269054</v>
      </c>
      <c r="AA56">
        <f t="shared" si="23"/>
        <v>16.859208090555455</v>
      </c>
      <c r="AB56">
        <f t="shared" si="23"/>
        <v>16.859208090555462</v>
      </c>
    </row>
    <row r="57" spans="1:31">
      <c r="A57">
        <v>1975</v>
      </c>
      <c r="B57">
        <v>13</v>
      </c>
      <c r="C57">
        <v>48.732750000000003</v>
      </c>
    </row>
    <row r="58" spans="1:31">
      <c r="A58">
        <v>1975</v>
      </c>
      <c r="B58">
        <v>14</v>
      </c>
      <c r="C58">
        <v>47.915999999999997</v>
      </c>
    </row>
    <row r="59" spans="1:31">
      <c r="A59">
        <v>1976</v>
      </c>
      <c r="B59">
        <v>1</v>
      </c>
      <c r="C59">
        <v>25.440249999999999</v>
      </c>
    </row>
    <row r="60" spans="1:31">
      <c r="A60">
        <v>1976</v>
      </c>
      <c r="B60">
        <v>2</v>
      </c>
      <c r="C60">
        <v>23.262250000000002</v>
      </c>
    </row>
    <row r="61" spans="1:31">
      <c r="A61">
        <v>1976</v>
      </c>
      <c r="B61">
        <v>3</v>
      </c>
      <c r="C61">
        <v>27.497250000000001</v>
      </c>
    </row>
    <row r="62" spans="1:31">
      <c r="A62">
        <v>1976</v>
      </c>
      <c r="B62">
        <v>4</v>
      </c>
      <c r="C62">
        <v>32.064999999999998</v>
      </c>
    </row>
    <row r="63" spans="1:31">
      <c r="A63">
        <v>1976</v>
      </c>
      <c r="B63">
        <v>5</v>
      </c>
      <c r="C63">
        <v>40.111499999999999</v>
      </c>
    </row>
    <row r="64" spans="1:31">
      <c r="A64">
        <v>1976</v>
      </c>
      <c r="B64">
        <v>6</v>
      </c>
      <c r="C64">
        <v>44.588500000000003</v>
      </c>
    </row>
    <row r="65" spans="1:36">
      <c r="A65">
        <v>1976</v>
      </c>
      <c r="B65">
        <v>7</v>
      </c>
      <c r="C65">
        <v>46.736249999999998</v>
      </c>
    </row>
    <row r="66" spans="1:36">
      <c r="A66">
        <v>1976</v>
      </c>
      <c r="B66">
        <v>8</v>
      </c>
      <c r="C66">
        <v>39.960250000000002</v>
      </c>
    </row>
    <row r="67" spans="1:36">
      <c r="A67">
        <v>1976</v>
      </c>
      <c r="B67">
        <v>9</v>
      </c>
      <c r="C67">
        <v>39.506500000000003</v>
      </c>
    </row>
    <row r="68" spans="1:36">
      <c r="A68">
        <v>1976</v>
      </c>
      <c r="B68">
        <v>10</v>
      </c>
      <c r="C68">
        <v>37.90325</v>
      </c>
    </row>
    <row r="69" spans="1:36" ht="45">
      <c r="A69">
        <v>1976</v>
      </c>
      <c r="B69">
        <v>11</v>
      </c>
      <c r="C69">
        <v>39.294750000000001</v>
      </c>
      <c r="AF69" s="249" t="s">
        <v>26</v>
      </c>
    </row>
    <row r="70" spans="1:36">
      <c r="A70">
        <v>1976</v>
      </c>
      <c r="B70">
        <v>12</v>
      </c>
      <c r="C70">
        <v>39.234250000000003</v>
      </c>
    </row>
    <row r="71" spans="1:36">
      <c r="A71">
        <v>1976</v>
      </c>
      <c r="B71">
        <v>13</v>
      </c>
      <c r="C71">
        <v>46.070749999999997</v>
      </c>
    </row>
    <row r="72" spans="1:36">
      <c r="A72">
        <v>1976</v>
      </c>
      <c r="B72">
        <v>14</v>
      </c>
      <c r="C72">
        <v>43.015500000000003</v>
      </c>
      <c r="AE72" s="6"/>
      <c r="AF72" s="6" t="s">
        <v>323</v>
      </c>
      <c r="AG72" s="6" t="s">
        <v>323</v>
      </c>
      <c r="AH72" s="6" t="s">
        <v>324</v>
      </c>
      <c r="AI72" s="6" t="s">
        <v>324</v>
      </c>
      <c r="AJ72" s="6"/>
    </row>
    <row r="73" spans="1:36">
      <c r="A73">
        <v>1977</v>
      </c>
      <c r="B73">
        <v>1</v>
      </c>
      <c r="C73">
        <v>15.609</v>
      </c>
      <c r="AE73" s="6"/>
      <c r="AF73" s="6" t="s">
        <v>321</v>
      </c>
      <c r="AG73" s="6" t="s">
        <v>322</v>
      </c>
      <c r="AH73" s="6" t="s">
        <v>321</v>
      </c>
      <c r="AI73" s="6" t="s">
        <v>322</v>
      </c>
      <c r="AJ73" s="6"/>
    </row>
    <row r="74" spans="1:36">
      <c r="A74">
        <v>1977</v>
      </c>
      <c r="B74">
        <v>2</v>
      </c>
      <c r="C74">
        <v>16.97025</v>
      </c>
      <c r="AE74" s="6" t="s">
        <v>320</v>
      </c>
      <c r="AF74" s="6" t="s">
        <v>3</v>
      </c>
      <c r="AG74" s="6" t="s">
        <v>3</v>
      </c>
      <c r="AH74" s="6" t="s">
        <v>4</v>
      </c>
      <c r="AI74" s="6" t="s">
        <v>4</v>
      </c>
      <c r="AJ74" s="6" t="s">
        <v>26</v>
      </c>
    </row>
    <row r="75" spans="1:36">
      <c r="A75">
        <v>1977</v>
      </c>
      <c r="B75">
        <v>3</v>
      </c>
      <c r="C75">
        <v>26.861999999999998</v>
      </c>
      <c r="AE75">
        <v>1971</v>
      </c>
      <c r="AF75">
        <v>36.725000000000001</v>
      </c>
      <c r="AG75">
        <v>52.663649999999997</v>
      </c>
      <c r="AH75">
        <v>37.424999999999997</v>
      </c>
      <c r="AI75">
        <v>53.667450000000002</v>
      </c>
      <c r="AJ75">
        <f>((AI75-AG75)/100)*100</f>
        <v>1.0038000000000054</v>
      </c>
    </row>
    <row r="76" spans="1:36">
      <c r="A76">
        <v>1977</v>
      </c>
      <c r="B76">
        <v>4</v>
      </c>
      <c r="C76">
        <v>28.1325</v>
      </c>
      <c r="AE76">
        <v>1972</v>
      </c>
      <c r="AF76">
        <v>27.95</v>
      </c>
      <c r="AG76">
        <v>40.080300000000001</v>
      </c>
      <c r="AH76">
        <v>21.84</v>
      </c>
      <c r="AI76">
        <v>31.318560000000002</v>
      </c>
      <c r="AJ76">
        <f t="shared" ref="AJ76:AJ118" si="24">((AI76-AG76)/100)*100</f>
        <v>-8.7617399999999996</v>
      </c>
    </row>
    <row r="77" spans="1:36">
      <c r="A77">
        <v>1977</v>
      </c>
      <c r="B77">
        <v>5</v>
      </c>
      <c r="C77">
        <v>28.737500000000001</v>
      </c>
      <c r="AE77">
        <v>1974</v>
      </c>
      <c r="AF77">
        <v>16.546749999999999</v>
      </c>
      <c r="AG77">
        <v>23.728039500000001</v>
      </c>
      <c r="AH77">
        <v>27.79975</v>
      </c>
      <c r="AI77">
        <v>39.864842000000003</v>
      </c>
      <c r="AJ77">
        <f t="shared" si="24"/>
        <v>16.136802500000002</v>
      </c>
    </row>
    <row r="78" spans="1:36" ht="14.25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E78">
        <v>1975</v>
      </c>
      <c r="AF78">
        <v>26.861999999999998</v>
      </c>
      <c r="AG78">
        <v>38.520108</v>
      </c>
      <c r="AH78">
        <v>50.547750000000001</v>
      </c>
      <c r="AI78">
        <v>72.485473999999996</v>
      </c>
      <c r="AJ78">
        <f t="shared" si="24"/>
        <v>33.965365999999996</v>
      </c>
    </row>
    <row r="79" spans="1:36" ht="14.25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E79">
        <v>1976</v>
      </c>
      <c r="AF79">
        <v>23.262250000000002</v>
      </c>
      <c r="AG79">
        <v>33.3580665</v>
      </c>
      <c r="AH79">
        <v>46.736249999999998</v>
      </c>
      <c r="AI79">
        <v>67.019783000000004</v>
      </c>
      <c r="AJ79">
        <f t="shared" si="24"/>
        <v>33.661716500000004</v>
      </c>
    </row>
    <row r="80" spans="1:36" ht="14.25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E80">
        <v>1977</v>
      </c>
      <c r="AF80">
        <v>16.97025</v>
      </c>
      <c r="AG80">
        <v>24.335338499999999</v>
      </c>
      <c r="AH80">
        <v>28.828250000000001</v>
      </c>
      <c r="AI80">
        <v>41.339711000000001</v>
      </c>
      <c r="AJ80">
        <f t="shared" si="24"/>
        <v>17.004372500000002</v>
      </c>
    </row>
    <row r="81" spans="1:36" ht="14.25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E81">
        <v>1978</v>
      </c>
      <c r="AF81">
        <v>20.721250000000001</v>
      </c>
      <c r="AG81">
        <v>29.7142725</v>
      </c>
      <c r="AH81">
        <v>38.568750000000001</v>
      </c>
      <c r="AI81">
        <v>55.307588000000003</v>
      </c>
      <c r="AJ81">
        <f t="shared" si="24"/>
        <v>25.593315500000003</v>
      </c>
    </row>
    <row r="82" spans="1:36" ht="14.25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E82">
        <v>1979</v>
      </c>
      <c r="AF82">
        <v>37.674999999999997</v>
      </c>
      <c r="AG82">
        <v>41.312040000000003</v>
      </c>
      <c r="AH82">
        <v>39.582500000000003</v>
      </c>
      <c r="AI82">
        <v>45.7059</v>
      </c>
      <c r="AJ82">
        <f t="shared" si="24"/>
        <v>4.3938599999999965</v>
      </c>
    </row>
    <row r="83" spans="1:36" ht="14.25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E83">
        <v>1980</v>
      </c>
      <c r="AF83">
        <v>20.842500000000001</v>
      </c>
      <c r="AG83">
        <v>24.123750000000001</v>
      </c>
      <c r="AH83">
        <v>55.297499999999999</v>
      </c>
      <c r="AI83">
        <v>71.604585</v>
      </c>
      <c r="AJ83">
        <f t="shared" si="24"/>
        <v>47.480834999999999</v>
      </c>
    </row>
    <row r="84" spans="1:36" ht="14.25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E84">
        <v>1981</v>
      </c>
      <c r="AF84">
        <v>19.5425</v>
      </c>
      <c r="AG84">
        <v>23.926649999999999</v>
      </c>
      <c r="AH84">
        <v>38.782499999999999</v>
      </c>
      <c r="AI84">
        <v>62.148899999999998</v>
      </c>
      <c r="AJ84">
        <f t="shared" si="24"/>
        <v>38.222250000000003</v>
      </c>
    </row>
    <row r="85" spans="1:36" ht="14.25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E85">
        <v>1982</v>
      </c>
      <c r="AF85">
        <v>27.497499999999999</v>
      </c>
      <c r="AG85">
        <v>34.967865000000003</v>
      </c>
      <c r="AH85">
        <v>27.8</v>
      </c>
      <c r="AI85">
        <v>46.161945000000003</v>
      </c>
      <c r="AJ85">
        <f t="shared" si="24"/>
        <v>11.19408</v>
      </c>
    </row>
    <row r="86" spans="1:36" ht="14.25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E86">
        <v>1983</v>
      </c>
      <c r="AF86">
        <v>38.537500000000001</v>
      </c>
      <c r="AG86">
        <v>41.869554200000003</v>
      </c>
      <c r="AH86">
        <v>37.417499999999997</v>
      </c>
      <c r="AI86">
        <v>55.697069999999997</v>
      </c>
      <c r="AJ86">
        <f t="shared" si="24"/>
        <v>13.827515799999993</v>
      </c>
    </row>
    <row r="87" spans="1:36" ht="14.25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E87">
        <v>1984</v>
      </c>
      <c r="AF87">
        <v>33.365000000000002</v>
      </c>
      <c r="AG87">
        <v>39.931260000000002</v>
      </c>
      <c r="AH87">
        <v>40.35</v>
      </c>
      <c r="AI87">
        <v>60.904020000000003</v>
      </c>
      <c r="AJ87">
        <f t="shared" si="24"/>
        <v>20.972760000000001</v>
      </c>
    </row>
    <row r="88" spans="1:36" ht="14.25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E88">
        <v>1985</v>
      </c>
      <c r="AF88">
        <v>20.4175</v>
      </c>
      <c r="AG88">
        <v>23.357970000000002</v>
      </c>
      <c r="AH88">
        <v>30.22</v>
      </c>
      <c r="AI88">
        <v>48.509475000000002</v>
      </c>
      <c r="AJ88">
        <f t="shared" si="24"/>
        <v>25.151505</v>
      </c>
    </row>
    <row r="89" spans="1:36" ht="14.25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E89">
        <v>1986</v>
      </c>
      <c r="AF89">
        <v>40.3825</v>
      </c>
      <c r="AG89">
        <v>57.908504999999998</v>
      </c>
      <c r="AH89">
        <v>46.01</v>
      </c>
      <c r="AI89">
        <v>65.978340000000003</v>
      </c>
      <c r="AJ89">
        <f t="shared" si="24"/>
        <v>8.0698350000000048</v>
      </c>
    </row>
    <row r="90" spans="1:36" ht="14.25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E90">
        <v>1987</v>
      </c>
      <c r="AF90">
        <v>30.4925</v>
      </c>
      <c r="AG90">
        <v>43.726244999999999</v>
      </c>
      <c r="AH90">
        <v>41.502499999999998</v>
      </c>
      <c r="AI90">
        <v>59.514584999999997</v>
      </c>
      <c r="AJ90">
        <f t="shared" si="24"/>
        <v>15.788339999999998</v>
      </c>
    </row>
    <row r="91" spans="1:36" ht="14.25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E91">
        <v>1988</v>
      </c>
      <c r="AF91">
        <v>27.072500000000002</v>
      </c>
      <c r="AG91">
        <v>38.821964999999999</v>
      </c>
      <c r="AH91">
        <v>63.16</v>
      </c>
      <c r="AI91">
        <v>90.571439999999996</v>
      </c>
      <c r="AJ91">
        <f t="shared" si="24"/>
        <v>51.749475000000004</v>
      </c>
    </row>
    <row r="92" spans="1:36">
      <c r="A92">
        <v>1978</v>
      </c>
      <c r="B92">
        <v>6</v>
      </c>
      <c r="C92">
        <v>44.346499999999999</v>
      </c>
      <c r="AE92">
        <v>1989</v>
      </c>
      <c r="AF92">
        <v>18.09</v>
      </c>
      <c r="AG92">
        <v>25.94106</v>
      </c>
      <c r="AH92">
        <v>40.322499999999998</v>
      </c>
      <c r="AI92">
        <v>57.822465000000001</v>
      </c>
      <c r="AJ92">
        <f t="shared" si="24"/>
        <v>31.881405000000001</v>
      </c>
    </row>
    <row r="93" spans="1:36">
      <c r="A93">
        <v>1978</v>
      </c>
      <c r="B93">
        <v>7</v>
      </c>
      <c r="C93">
        <v>38.568750000000001</v>
      </c>
      <c r="AE93">
        <v>1990</v>
      </c>
      <c r="AF93">
        <v>26.4375</v>
      </c>
      <c r="AG93">
        <v>37.911375</v>
      </c>
      <c r="AH93">
        <v>43.862499999999997</v>
      </c>
      <c r="AI93">
        <v>62.898825000000002</v>
      </c>
      <c r="AJ93">
        <f t="shared" si="24"/>
        <v>24.987450000000003</v>
      </c>
    </row>
    <row r="94" spans="1:36">
      <c r="A94">
        <v>1978</v>
      </c>
      <c r="B94">
        <v>8</v>
      </c>
      <c r="C94">
        <v>37.419249999999998</v>
      </c>
      <c r="AE94">
        <v>1991</v>
      </c>
      <c r="AF94">
        <v>22.655000000000001</v>
      </c>
      <c r="AG94">
        <v>29.087040200000001</v>
      </c>
      <c r="AH94">
        <v>29.49</v>
      </c>
      <c r="AI94">
        <v>51.962724999999999</v>
      </c>
      <c r="AJ94">
        <f t="shared" si="24"/>
        <v>22.875684799999998</v>
      </c>
    </row>
    <row r="95" spans="1:36">
      <c r="A95">
        <v>1978</v>
      </c>
      <c r="B95">
        <v>9</v>
      </c>
      <c r="C95">
        <v>34.878250000000001</v>
      </c>
      <c r="AE95">
        <v>1992</v>
      </c>
      <c r="AF95">
        <v>17.889849999999999</v>
      </c>
      <c r="AG95">
        <v>25.654044899999999</v>
      </c>
      <c r="AH95">
        <v>38.747225</v>
      </c>
      <c r="AI95">
        <v>55.563521000000001</v>
      </c>
      <c r="AJ95">
        <f t="shared" si="24"/>
        <v>29.909476100000003</v>
      </c>
    </row>
    <row r="96" spans="1:36">
      <c r="A96">
        <v>1978</v>
      </c>
      <c r="B96">
        <v>10</v>
      </c>
      <c r="C96">
        <v>39.627499999999998</v>
      </c>
      <c r="AE96">
        <v>1993</v>
      </c>
      <c r="AF96">
        <v>17.15175</v>
      </c>
      <c r="AG96">
        <v>19.987258199999999</v>
      </c>
      <c r="AH96">
        <v>36.318150000000003</v>
      </c>
      <c r="AI96">
        <v>53.509895999999998</v>
      </c>
      <c r="AJ96">
        <f t="shared" si="24"/>
        <v>33.522637799999998</v>
      </c>
    </row>
    <row r="97" spans="1:36">
      <c r="A97">
        <v>1978</v>
      </c>
      <c r="B97">
        <v>11</v>
      </c>
      <c r="C97">
        <v>39.536749999999998</v>
      </c>
      <c r="AE97">
        <v>1994</v>
      </c>
      <c r="AF97">
        <v>11.092675</v>
      </c>
      <c r="AG97">
        <v>15.906896</v>
      </c>
      <c r="AH97">
        <v>45.314500000000002</v>
      </c>
      <c r="AI97">
        <v>64.980992999999998</v>
      </c>
      <c r="AJ97">
        <f t="shared" si="24"/>
        <v>49.074096999999995</v>
      </c>
    </row>
    <row r="98" spans="1:36">
      <c r="A98">
        <v>1978</v>
      </c>
      <c r="B98">
        <v>12</v>
      </c>
      <c r="C98">
        <v>40.262749999999997</v>
      </c>
      <c r="AE98">
        <v>1995</v>
      </c>
      <c r="AF98">
        <v>29.3863178</v>
      </c>
      <c r="AG98">
        <v>42.139979699999998</v>
      </c>
      <c r="AH98">
        <v>45.956331800000001</v>
      </c>
      <c r="AI98">
        <v>65.901380000000003</v>
      </c>
      <c r="AJ98">
        <f t="shared" si="24"/>
        <v>23.761400300000005</v>
      </c>
    </row>
    <row r="99" spans="1:36">
      <c r="A99">
        <v>1978</v>
      </c>
      <c r="B99">
        <v>13</v>
      </c>
      <c r="C99">
        <v>47.40175</v>
      </c>
      <c r="AE99">
        <v>1996</v>
      </c>
      <c r="AF99">
        <v>18.013653699999999</v>
      </c>
      <c r="AG99">
        <v>26.193071499999999</v>
      </c>
      <c r="AH99">
        <v>38.762908000000003</v>
      </c>
      <c r="AI99">
        <v>74.111282000000003</v>
      </c>
      <c r="AJ99">
        <f t="shared" si="24"/>
        <v>47.918210500000001</v>
      </c>
    </row>
    <row r="100" spans="1:36">
      <c r="A100">
        <v>1978</v>
      </c>
      <c r="B100">
        <v>14</v>
      </c>
      <c r="C100">
        <v>38.780500000000004</v>
      </c>
      <c r="AE100">
        <v>1997</v>
      </c>
      <c r="AF100">
        <v>18.807725399999999</v>
      </c>
      <c r="AG100">
        <v>28.866251299999998</v>
      </c>
      <c r="AH100">
        <v>53.167639800000003</v>
      </c>
      <c r="AI100">
        <v>83.729668000000004</v>
      </c>
      <c r="AJ100">
        <f t="shared" si="24"/>
        <v>54.863416700000002</v>
      </c>
    </row>
    <row r="101" spans="1:36">
      <c r="A101">
        <v>1979</v>
      </c>
      <c r="B101">
        <v>1</v>
      </c>
      <c r="C101">
        <v>42.177500000000002</v>
      </c>
      <c r="AE101">
        <v>1998</v>
      </c>
      <c r="AF101">
        <v>28.463773799999998</v>
      </c>
      <c r="AG101">
        <v>39.7048664</v>
      </c>
      <c r="AH101">
        <v>56.251839099999998</v>
      </c>
      <c r="AI101">
        <v>87.604659999999996</v>
      </c>
      <c r="AJ101">
        <f t="shared" si="24"/>
        <v>47.899793599999995</v>
      </c>
    </row>
    <row r="102" spans="1:36">
      <c r="A102">
        <v>1979</v>
      </c>
      <c r="B102">
        <v>2</v>
      </c>
      <c r="C102">
        <v>37.674999999999997</v>
      </c>
      <c r="AE102">
        <v>1999</v>
      </c>
      <c r="AF102">
        <v>19.1843906</v>
      </c>
      <c r="AG102">
        <v>25.9260941</v>
      </c>
      <c r="AH102">
        <v>54.026965199999999</v>
      </c>
      <c r="AI102">
        <v>84.899838000000003</v>
      </c>
      <c r="AJ102">
        <f t="shared" si="24"/>
        <v>58.973743899999995</v>
      </c>
    </row>
    <row r="103" spans="1:36">
      <c r="A103">
        <v>1979</v>
      </c>
      <c r="B103">
        <v>3</v>
      </c>
      <c r="C103">
        <v>44.68</v>
      </c>
      <c r="AE103">
        <v>2000</v>
      </c>
      <c r="AF103">
        <v>24.206640199999999</v>
      </c>
      <c r="AG103">
        <v>35.241509299999997</v>
      </c>
      <c r="AH103">
        <v>39.396862200000001</v>
      </c>
      <c r="AI103">
        <v>61.054589</v>
      </c>
      <c r="AJ103">
        <f t="shared" si="24"/>
        <v>25.813079700000003</v>
      </c>
    </row>
    <row r="104" spans="1:36">
      <c r="A104">
        <v>1979</v>
      </c>
      <c r="B104">
        <v>4</v>
      </c>
      <c r="C104">
        <v>35.807499999999997</v>
      </c>
      <c r="AE104">
        <v>2001</v>
      </c>
      <c r="AF104">
        <v>27.5221804</v>
      </c>
      <c r="AG104">
        <v>31.409297299999999</v>
      </c>
      <c r="AH104">
        <v>21.164360899999998</v>
      </c>
      <c r="AI104">
        <v>32.996068000000001</v>
      </c>
      <c r="AJ104">
        <f t="shared" si="24"/>
        <v>1.5867707000000022</v>
      </c>
    </row>
    <row r="105" spans="1:36">
      <c r="A105">
        <v>1979</v>
      </c>
      <c r="B105">
        <v>5</v>
      </c>
      <c r="C105">
        <v>38.357500000000002</v>
      </c>
      <c r="AE105">
        <v>2002</v>
      </c>
      <c r="AF105">
        <v>36.398688800000002</v>
      </c>
      <c r="AG105">
        <v>40.821400500000003</v>
      </c>
      <c r="AH105">
        <v>43.915607199999997</v>
      </c>
      <c r="AI105">
        <v>66.416807000000006</v>
      </c>
      <c r="AJ105">
        <f t="shared" si="24"/>
        <v>25.595406499999999</v>
      </c>
    </row>
    <row r="106" spans="1:36">
      <c r="A106">
        <v>1979</v>
      </c>
      <c r="B106">
        <v>6</v>
      </c>
      <c r="C106">
        <v>42.177500000000002</v>
      </c>
      <c r="AE106">
        <v>2003</v>
      </c>
      <c r="AF106">
        <v>39.633955800000003</v>
      </c>
      <c r="AG106">
        <v>45.455019800000002</v>
      </c>
      <c r="AH106">
        <v>88.329077699999999</v>
      </c>
      <c r="AI106">
        <v>138.66404199999999</v>
      </c>
      <c r="AJ106">
        <f>((AI106-AG106)/100)*100</f>
        <v>93.209022199999993</v>
      </c>
    </row>
    <row r="107" spans="1:36">
      <c r="A107">
        <v>1979</v>
      </c>
      <c r="B107">
        <v>7</v>
      </c>
      <c r="C107">
        <v>39.582500000000003</v>
      </c>
      <c r="AE107">
        <v>2004</v>
      </c>
      <c r="AF107">
        <v>20.040624999999999</v>
      </c>
      <c r="AG107">
        <v>27.984507499999999</v>
      </c>
      <c r="AH107">
        <v>60.795121999999999</v>
      </c>
      <c r="AI107">
        <v>102.007182</v>
      </c>
      <c r="AJ107">
        <f t="shared" si="24"/>
        <v>74.022674499999994</v>
      </c>
    </row>
    <row r="108" spans="1:36">
      <c r="A108">
        <v>1979</v>
      </c>
      <c r="B108">
        <v>8</v>
      </c>
      <c r="C108">
        <v>35.67</v>
      </c>
      <c r="AE108">
        <v>2005</v>
      </c>
      <c r="AF108">
        <v>23.916775000000001</v>
      </c>
      <c r="AG108">
        <v>32.879244700000001</v>
      </c>
      <c r="AH108">
        <v>42.7795463</v>
      </c>
      <c r="AI108">
        <v>63.877437</v>
      </c>
      <c r="AJ108">
        <f t="shared" si="24"/>
        <v>30.998192299999999</v>
      </c>
    </row>
    <row r="109" spans="1:36">
      <c r="A109">
        <v>1979</v>
      </c>
      <c r="B109">
        <v>9</v>
      </c>
      <c r="C109">
        <v>46.045000000000002</v>
      </c>
      <c r="AE109">
        <v>2006</v>
      </c>
      <c r="AF109">
        <v>34.4634754</v>
      </c>
      <c r="AG109">
        <v>35.397792299999999</v>
      </c>
      <c r="AH109">
        <v>40.714831699999998</v>
      </c>
      <c r="AI109">
        <v>65.096721000000002</v>
      </c>
      <c r="AJ109">
        <f t="shared" si="24"/>
        <v>29.698928700000003</v>
      </c>
    </row>
    <row r="110" spans="1:36">
      <c r="A110">
        <v>1979</v>
      </c>
      <c r="B110">
        <v>10</v>
      </c>
      <c r="C110">
        <v>32.762500000000003</v>
      </c>
      <c r="AE110">
        <v>2007</v>
      </c>
      <c r="AF110">
        <v>38.729999999999997</v>
      </c>
      <c r="AG110">
        <v>49.738792199999999</v>
      </c>
      <c r="AH110">
        <v>50.31</v>
      </c>
      <c r="AI110">
        <v>71.118216000000004</v>
      </c>
      <c r="AJ110">
        <f t="shared" si="24"/>
        <v>21.379423800000005</v>
      </c>
    </row>
    <row r="111" spans="1:36">
      <c r="A111">
        <v>1979</v>
      </c>
      <c r="B111">
        <v>11</v>
      </c>
      <c r="C111">
        <v>38.585000000000001</v>
      </c>
      <c r="AE111">
        <v>2008</v>
      </c>
      <c r="AF111">
        <v>42.282615700000001</v>
      </c>
      <c r="AG111">
        <v>41.264431700000003</v>
      </c>
      <c r="AH111">
        <v>88.324678000000006</v>
      </c>
      <c r="AI111">
        <v>114.14818</v>
      </c>
      <c r="AJ111">
        <f t="shared" si="24"/>
        <v>72.883748299999993</v>
      </c>
    </row>
    <row r="112" spans="1:36">
      <c r="A112">
        <v>1979</v>
      </c>
      <c r="B112">
        <v>12</v>
      </c>
      <c r="C112">
        <v>31.987500000000001</v>
      </c>
      <c r="AE112">
        <v>2009</v>
      </c>
      <c r="AF112">
        <v>23.14</v>
      </c>
      <c r="AG112">
        <v>25.007344100000001</v>
      </c>
      <c r="AH112">
        <v>73.034999999999997</v>
      </c>
      <c r="AI112">
        <v>78.495348000000007</v>
      </c>
      <c r="AJ112">
        <f t="shared" si="24"/>
        <v>53.488003900000017</v>
      </c>
    </row>
    <row r="113" spans="1:36">
      <c r="A113">
        <v>1979</v>
      </c>
      <c r="B113">
        <v>13</v>
      </c>
      <c r="C113">
        <v>39.765000000000001</v>
      </c>
      <c r="AE113">
        <v>2010</v>
      </c>
      <c r="AF113">
        <v>13.0204874</v>
      </c>
      <c r="AG113">
        <v>18.1897777</v>
      </c>
      <c r="AH113">
        <v>31.3270424</v>
      </c>
      <c r="AI113">
        <v>47.896805000000001</v>
      </c>
      <c r="AJ113">
        <f t="shared" si="24"/>
        <v>29.7070273</v>
      </c>
    </row>
    <row r="114" spans="1:36">
      <c r="A114">
        <v>1979</v>
      </c>
      <c r="B114">
        <v>14</v>
      </c>
      <c r="C114">
        <v>45.865000000000002</v>
      </c>
      <c r="AE114">
        <v>2011</v>
      </c>
      <c r="AF114">
        <v>27.515000000000001</v>
      </c>
      <c r="AG114">
        <v>31.4660382</v>
      </c>
      <c r="AH114">
        <v>44.692500000000003</v>
      </c>
      <c r="AI114">
        <v>76.408799999999999</v>
      </c>
      <c r="AJ114">
        <f t="shared" si="24"/>
        <v>44.9427618</v>
      </c>
    </row>
    <row r="115" spans="1:36">
      <c r="A115">
        <v>1980</v>
      </c>
      <c r="B115">
        <v>1</v>
      </c>
      <c r="C115">
        <v>18.997499999999999</v>
      </c>
      <c r="AE115">
        <v>2012</v>
      </c>
      <c r="AF115">
        <v>27.074999999999999</v>
      </c>
      <c r="AG115">
        <v>31.049010299999999</v>
      </c>
      <c r="AH115">
        <v>61.225000000000001</v>
      </c>
      <c r="AI115">
        <v>78.285084999999995</v>
      </c>
      <c r="AJ115">
        <f t="shared" si="24"/>
        <v>47.236074699999996</v>
      </c>
    </row>
    <row r="116" spans="1:36">
      <c r="A116">
        <v>1980</v>
      </c>
      <c r="B116">
        <v>2</v>
      </c>
      <c r="C116">
        <v>20.842500000000001</v>
      </c>
      <c r="AE116">
        <v>2013</v>
      </c>
      <c r="AF116">
        <v>23.0102197</v>
      </c>
      <c r="AG116">
        <v>27.961082399999999</v>
      </c>
      <c r="AH116">
        <v>39.885410299999997</v>
      </c>
      <c r="AI116">
        <v>56.824084999999997</v>
      </c>
      <c r="AJ116">
        <f t="shared" si="24"/>
        <v>28.863002599999998</v>
      </c>
    </row>
    <row r="117" spans="1:36">
      <c r="A117">
        <v>1980</v>
      </c>
      <c r="B117">
        <v>3</v>
      </c>
      <c r="C117">
        <v>28.405000000000001</v>
      </c>
      <c r="AE117">
        <v>2014</v>
      </c>
      <c r="AF117">
        <v>29.798127399999998</v>
      </c>
      <c r="AG117">
        <v>33.978554799999998</v>
      </c>
      <c r="AH117">
        <v>28.236882600000001</v>
      </c>
      <c r="AI117">
        <v>47.108100999999998</v>
      </c>
      <c r="AJ117">
        <f t="shared" si="24"/>
        <v>13.1295462</v>
      </c>
    </row>
    <row r="118" spans="1:36">
      <c r="A118">
        <v>1980</v>
      </c>
      <c r="B118">
        <v>4</v>
      </c>
      <c r="C118">
        <v>37.417499999999997</v>
      </c>
      <c r="AE118">
        <v>2015</v>
      </c>
      <c r="AF118">
        <v>28.515000000000001</v>
      </c>
      <c r="AG118">
        <v>32.947423999999998</v>
      </c>
      <c r="AH118">
        <v>40.094999999999999</v>
      </c>
      <c r="AI118">
        <v>55.472678999999999</v>
      </c>
      <c r="AJ118">
        <f t="shared" si="24"/>
        <v>22.525255000000001</v>
      </c>
    </row>
    <row r="119" spans="1:36">
      <c r="A119">
        <v>1980</v>
      </c>
      <c r="B119">
        <v>5</v>
      </c>
      <c r="C119">
        <v>52.302500000000002</v>
      </c>
      <c r="AE119">
        <v>2016</v>
      </c>
    </row>
    <row r="120" spans="1:36">
      <c r="A120">
        <v>1980</v>
      </c>
      <c r="B120">
        <v>7</v>
      </c>
      <c r="C120">
        <v>55.297499999999999</v>
      </c>
    </row>
    <row r="121" spans="1:36">
      <c r="A121">
        <v>1980</v>
      </c>
      <c r="B121">
        <v>8</v>
      </c>
      <c r="C121">
        <v>42.505000000000003</v>
      </c>
      <c r="AE121" s="6" t="s">
        <v>70</v>
      </c>
      <c r="AF121" s="6">
        <f>AVERAGE(AF74:AF118)</f>
        <v>26.165998343181819</v>
      </c>
      <c r="AG121" s="6">
        <f>AVERAGE(AG74:AG118)</f>
        <v>33.419425984090907</v>
      </c>
      <c r="AH121" s="6">
        <f>AVERAGE(AH74:AH118)</f>
        <v>44.279902959090911</v>
      </c>
      <c r="AI121" s="6">
        <f>AVERAGE(AI74:AI118)</f>
        <v>65.151251500000001</v>
      </c>
      <c r="AJ121" s="6">
        <f>AVERAGE(AJ74:AJ118)</f>
        <v>31.731825515909087</v>
      </c>
    </row>
    <row r="122" spans="1:36">
      <c r="A122">
        <v>1980</v>
      </c>
      <c r="B122">
        <v>9</v>
      </c>
      <c r="C122">
        <v>47.914999999999999</v>
      </c>
      <c r="AE122" s="129" t="s">
        <v>257</v>
      </c>
      <c r="AF122" s="6">
        <f>MIN(AF74:AF118)</f>
        <v>11.092675</v>
      </c>
      <c r="AG122" s="6">
        <f>MIN(AG74:AG118)</f>
        <v>15.906896</v>
      </c>
      <c r="AH122" s="6">
        <f>MIN(AH74:AH118)</f>
        <v>21.164360899999998</v>
      </c>
      <c r="AI122" s="6">
        <f>MIN(AI74:AI118)</f>
        <v>31.318560000000002</v>
      </c>
      <c r="AJ122" s="6">
        <f>MIN(AJ74:AJ118)</f>
        <v>-8.7617399999999996</v>
      </c>
    </row>
    <row r="123" spans="1:36">
      <c r="A123">
        <v>1980</v>
      </c>
      <c r="B123">
        <v>10</v>
      </c>
      <c r="C123">
        <v>51.092500000000001</v>
      </c>
      <c r="AE123" s="129" t="s">
        <v>258</v>
      </c>
      <c r="AF123" s="6">
        <f>MAX(AF74:AF118)</f>
        <v>42.282615700000001</v>
      </c>
      <c r="AG123" s="6">
        <f>MAX(AG74:AG118)</f>
        <v>57.908504999999998</v>
      </c>
      <c r="AH123" s="6">
        <f>MAX(AH74:AH118)</f>
        <v>88.329077699999999</v>
      </c>
      <c r="AI123" s="6">
        <f>MAX(AI74:AI118)</f>
        <v>138.66404199999999</v>
      </c>
      <c r="AJ123" s="6">
        <f>MAX(AJ74:AJ118)</f>
        <v>93.209022199999993</v>
      </c>
    </row>
    <row r="124" spans="1:36">
      <c r="A124">
        <v>1980</v>
      </c>
      <c r="B124">
        <v>11</v>
      </c>
      <c r="C124">
        <v>52.994999999999997</v>
      </c>
      <c r="AE124" s="129" t="s">
        <v>325</v>
      </c>
      <c r="AF124" s="6">
        <f>STDEV(AF74:AF118)</f>
        <v>7.8799054986574166</v>
      </c>
      <c r="AG124" s="6">
        <f>STDEV(AG74:AG118)</f>
        <v>9.1756939016694385</v>
      </c>
      <c r="AH124" s="6">
        <f>STDEV(AH74:AH118)</f>
        <v>14.65136144901907</v>
      </c>
      <c r="AI124" s="6">
        <f>STDEV(AI74:AI118)</f>
        <v>20.337952846947214</v>
      </c>
      <c r="AJ124" s="6">
        <f>STDEV(AJ74:AJ118)</f>
        <v>20.587640605555652</v>
      </c>
    </row>
    <row r="125" spans="1:36">
      <c r="A125">
        <v>1980</v>
      </c>
      <c r="B125">
        <v>12</v>
      </c>
      <c r="C125">
        <v>51.667499999999997</v>
      </c>
    </row>
    <row r="126" spans="1:36">
      <c r="A126">
        <v>1980</v>
      </c>
      <c r="B126">
        <v>13</v>
      </c>
      <c r="C126">
        <v>56.292499999999997</v>
      </c>
    </row>
    <row r="127" spans="1:36">
      <c r="A127">
        <v>1980</v>
      </c>
      <c r="B127">
        <v>14</v>
      </c>
      <c r="C127">
        <v>52.06</v>
      </c>
      <c r="Y127" s="12" t="s">
        <v>59</v>
      </c>
      <c r="Z127" s="12" t="s">
        <v>59</v>
      </c>
    </row>
    <row r="128" spans="1:36">
      <c r="A128">
        <v>1981</v>
      </c>
      <c r="B128">
        <v>1</v>
      </c>
      <c r="C128">
        <v>21.66</v>
      </c>
      <c r="X128" s="6" t="s">
        <v>79</v>
      </c>
      <c r="Y128" s="12" t="s">
        <v>56</v>
      </c>
      <c r="Z128" s="12" t="s">
        <v>56</v>
      </c>
      <c r="AD128" s="12" t="s">
        <v>53</v>
      </c>
      <c r="AF128" s="12" t="s">
        <v>53</v>
      </c>
      <c r="AG128" s="12" t="s">
        <v>53</v>
      </c>
    </row>
    <row r="129" spans="1:33">
      <c r="A129">
        <v>1981</v>
      </c>
      <c r="B129">
        <v>2</v>
      </c>
      <c r="C129">
        <v>19.5425</v>
      </c>
      <c r="T129" s="12" t="s">
        <v>57</v>
      </c>
      <c r="W129" s="6" t="s">
        <v>77</v>
      </c>
      <c r="X129" s="6" t="s">
        <v>78</v>
      </c>
      <c r="Y129" s="12" t="s">
        <v>54</v>
      </c>
      <c r="Z129" s="12" t="s">
        <v>54</v>
      </c>
      <c r="AF129" s="16" t="s">
        <v>60</v>
      </c>
      <c r="AG129" s="16" t="s">
        <v>60</v>
      </c>
    </row>
    <row r="130" spans="1:33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/>
      <c r="W130" s="12" t="s">
        <v>73</v>
      </c>
      <c r="X130" s="12" t="s">
        <v>45</v>
      </c>
      <c r="Y130" s="12" t="s">
        <v>45</v>
      </c>
      <c r="Z130" s="12" t="s">
        <v>55</v>
      </c>
      <c r="AD130" s="12" t="s">
        <v>45</v>
      </c>
      <c r="AE130" s="12" t="s">
        <v>55</v>
      </c>
      <c r="AF130" s="12" t="s">
        <v>50</v>
      </c>
      <c r="AG130" s="12" t="s">
        <v>52</v>
      </c>
    </row>
    <row r="131" spans="1:33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/>
      <c r="W131" s="15" t="s">
        <v>74</v>
      </c>
      <c r="X131" s="15" t="s">
        <v>45</v>
      </c>
      <c r="Y131" s="15" t="s">
        <v>48</v>
      </c>
      <c r="Z131" s="15" t="s">
        <v>48</v>
      </c>
      <c r="AA131" s="15" t="s">
        <v>61</v>
      </c>
      <c r="AB131" s="15"/>
      <c r="AC131" s="15" t="s">
        <v>62</v>
      </c>
      <c r="AD131" s="15" t="s">
        <v>49</v>
      </c>
      <c r="AE131" s="15" t="s">
        <v>49</v>
      </c>
      <c r="AF131" s="15" t="s">
        <v>51</v>
      </c>
      <c r="AG131" s="15" t="s">
        <v>51</v>
      </c>
    </row>
    <row r="132" spans="1:33">
      <c r="A132">
        <v>1981</v>
      </c>
      <c r="B132">
        <v>5</v>
      </c>
      <c r="C132">
        <v>34.905000000000001</v>
      </c>
      <c r="O132" s="14">
        <v>1999</v>
      </c>
      <c r="P132">
        <f>(W132/U132)</f>
        <v>0.94784149473684209</v>
      </c>
      <c r="Q132">
        <f>(X132/W132)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/>
      <c r="W132" s="14">
        <v>54.026965199999999</v>
      </c>
      <c r="X132" s="14">
        <v>66.8</v>
      </c>
      <c r="Y132">
        <f t="shared" ref="Y132:Z139" si="25">Y141*60*1.12</f>
        <v>2083.9888003199999</v>
      </c>
      <c r="Z132" s="14">
        <f t="shared" si="25"/>
        <v>3190.6559999999999</v>
      </c>
      <c r="AA132" s="14">
        <f t="shared" ref="AA132:AC138" si="26">AA141*60*1.12</f>
        <v>2491.9466476800003</v>
      </c>
      <c r="AB132" s="14"/>
      <c r="AC132" s="14">
        <f t="shared" si="26"/>
        <v>3190.6422441600002</v>
      </c>
      <c r="AD132">
        <f t="shared" ref="AD132:AE139" si="27">((Y132/1.12/60)*8.18)-S132*0.7</f>
        <v>225.67601765799995</v>
      </c>
      <c r="AE132">
        <f t="shared" si="27"/>
        <v>336.63638568292481</v>
      </c>
      <c r="AF132">
        <f>((AA132/1.12/60)*8.18)-60*0.7</f>
        <v>261.33517229199998</v>
      </c>
      <c r="AG132">
        <f>((AC132/1.12/60)*8.18)-80*0.7</f>
        <v>332.384725554</v>
      </c>
    </row>
    <row r="133" spans="1:33">
      <c r="A133">
        <v>1981</v>
      </c>
      <c r="B133">
        <v>6</v>
      </c>
      <c r="C133">
        <v>37.54</v>
      </c>
      <c r="O133" s="14">
        <v>2000</v>
      </c>
      <c r="P133">
        <f t="shared" ref="P133:P141" si="28">(W133/U133)</f>
        <v>0.69117302105263156</v>
      </c>
      <c r="Q133">
        <f t="shared" ref="Q133:Q141" si="29">(X133/W133)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/>
      <c r="W133" s="14">
        <v>39.396862200000001</v>
      </c>
      <c r="X133" s="14">
        <v>55.5</v>
      </c>
      <c r="Y133">
        <f t="shared" si="25"/>
        <v>2429.58272928</v>
      </c>
      <c r="Z133" s="14">
        <f t="shared" si="25"/>
        <v>1583.232</v>
      </c>
      <c r="AA133" s="14">
        <f t="shared" si="26"/>
        <v>2793.7216607999999</v>
      </c>
      <c r="AB133" s="14"/>
      <c r="AC133" s="14">
        <f t="shared" si="26"/>
        <v>3217.5555014400002</v>
      </c>
      <c r="AD133">
        <f t="shared" si="27"/>
        <v>264.94385008199998</v>
      </c>
      <c r="AE133">
        <f t="shared" si="27"/>
        <v>185.43032070266239</v>
      </c>
      <c r="AF133">
        <f t="shared" ref="AF133:AF139" si="30">((AA133/1.12/60)*8.18)-60*0.7</f>
        <v>298.06909501999996</v>
      </c>
      <c r="AG133">
        <f t="shared" ref="AG133:AG139" si="31">((AC133/1.12/60)*8.18)-80*0.7</f>
        <v>335.66077383599998</v>
      </c>
    </row>
    <row r="134" spans="1:33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/>
      <c r="W134" s="14">
        <v>21.164360899999998</v>
      </c>
      <c r="X134" s="14">
        <v>51.4</v>
      </c>
      <c r="Y134">
        <f t="shared" si="25"/>
        <v>1845.8949465600001</v>
      </c>
      <c r="Z134" s="14">
        <f t="shared" si="25"/>
        <v>1519.3048012800002</v>
      </c>
      <c r="AA134" s="14">
        <f t="shared" si="26"/>
        <v>1877.3388950400001</v>
      </c>
      <c r="AB134" s="14"/>
      <c r="AC134" s="14">
        <f t="shared" si="26"/>
        <v>1727.0534937600003</v>
      </c>
      <c r="AD134">
        <f t="shared" si="27"/>
        <v>207.19375986399999</v>
      </c>
      <c r="AE134">
        <f t="shared" si="27"/>
        <v>184.939185632</v>
      </c>
      <c r="AF134">
        <f t="shared" si="30"/>
        <v>186.52131192599998</v>
      </c>
      <c r="AG134">
        <f t="shared" si="31"/>
        <v>154.22764254399999</v>
      </c>
    </row>
    <row r="135" spans="1:33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/>
      <c r="W135" s="14">
        <v>43.915607199999997</v>
      </c>
      <c r="X135" s="14">
        <v>55.26</v>
      </c>
      <c r="Y135">
        <f t="shared" si="25"/>
        <v>3231.85451904</v>
      </c>
      <c r="Z135" s="14">
        <f t="shared" si="25"/>
        <v>3144.95678112</v>
      </c>
      <c r="AA135" s="14">
        <f t="shared" si="26"/>
        <v>2997.5554761600001</v>
      </c>
      <c r="AB135" s="14"/>
      <c r="AC135" s="14">
        <f t="shared" si="26"/>
        <v>2859.3062332800005</v>
      </c>
      <c r="AD135">
        <f t="shared" si="27"/>
        <v>366.10133877599998</v>
      </c>
      <c r="AE135">
        <f t="shared" si="27"/>
        <v>382.82360817799997</v>
      </c>
      <c r="AF135">
        <f t="shared" si="30"/>
        <v>322.88100885400002</v>
      </c>
      <c r="AG135">
        <f t="shared" si="31"/>
        <v>292.05245518199996</v>
      </c>
    </row>
    <row r="136" spans="1:33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/>
      <c r="W136" s="14">
        <v>88.329077699999999</v>
      </c>
      <c r="X136" s="14">
        <v>91.8</v>
      </c>
      <c r="Y136">
        <f t="shared" si="25"/>
        <v>5089.7469504000001</v>
      </c>
      <c r="Z136" s="14">
        <f t="shared" si="25"/>
        <v>5996.1402412799998</v>
      </c>
      <c r="AA136" s="14">
        <f t="shared" si="26"/>
        <v>5089.7469504000001</v>
      </c>
      <c r="AB136" s="14"/>
      <c r="AC136" s="14">
        <f t="shared" si="26"/>
        <v>5996.1402412799998</v>
      </c>
      <c r="AD136">
        <f t="shared" si="27"/>
        <v>580.35550675999991</v>
      </c>
      <c r="AE136">
        <f t="shared" si="27"/>
        <v>683.69555486969591</v>
      </c>
      <c r="AF136">
        <f t="shared" si="30"/>
        <v>577.55550675999996</v>
      </c>
      <c r="AG136">
        <f t="shared" si="31"/>
        <v>673.88730913199993</v>
      </c>
    </row>
    <row r="137" spans="1:33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/>
      <c r="W137" s="14">
        <v>60.7</v>
      </c>
      <c r="X137" s="14">
        <v>43.7</v>
      </c>
      <c r="Y137">
        <f t="shared" si="25"/>
        <v>1935.3600000000001</v>
      </c>
      <c r="Z137" s="14">
        <f t="shared" si="25"/>
        <v>3763.2000000000003</v>
      </c>
      <c r="AA137" s="14">
        <f t="shared" si="26"/>
        <v>3608.6400000000003</v>
      </c>
      <c r="AB137" s="14"/>
      <c r="AC137" s="14">
        <f t="shared" si="26"/>
        <v>3763.2000000000003</v>
      </c>
      <c r="AD137">
        <f t="shared" si="27"/>
        <v>221.584</v>
      </c>
      <c r="AE137">
        <f t="shared" si="27"/>
        <v>402.54175359999999</v>
      </c>
      <c r="AF137">
        <f t="shared" si="30"/>
        <v>397.26600000000002</v>
      </c>
      <c r="AG137">
        <f t="shared" si="31"/>
        <v>402.08</v>
      </c>
    </row>
    <row r="138" spans="1:33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/>
      <c r="W138" s="14">
        <v>42.7795463</v>
      </c>
      <c r="X138" s="14">
        <v>53</v>
      </c>
      <c r="Y138">
        <f t="shared" si="25"/>
        <v>2239.7760000000003</v>
      </c>
      <c r="Z138" s="14">
        <f t="shared" si="25"/>
        <v>2239.7760000000003</v>
      </c>
      <c r="AA138" s="14">
        <f t="shared" si="26"/>
        <v>2561.5569033600004</v>
      </c>
      <c r="AB138" s="14"/>
      <c r="AC138" s="14">
        <f t="shared" si="26"/>
        <v>2607.0887068800002</v>
      </c>
      <c r="AD138">
        <f t="shared" si="27"/>
        <v>244.63940000000002</v>
      </c>
      <c r="AE138">
        <f t="shared" si="27"/>
        <v>251.36847198297602</v>
      </c>
      <c r="AF138">
        <f t="shared" si="30"/>
        <v>269.80856353399997</v>
      </c>
      <c r="AG138">
        <f t="shared" si="31"/>
        <v>261.350976522</v>
      </c>
    </row>
    <row r="139" spans="1:33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/>
      <c r="W139" s="14">
        <v>40.71</v>
      </c>
      <c r="X139" s="14">
        <v>42.7</v>
      </c>
      <c r="Y139">
        <f t="shared" si="25"/>
        <v>2584.5120000000002</v>
      </c>
      <c r="Z139" s="14">
        <f t="shared" si="25"/>
        <v>2584.5120000000002</v>
      </c>
      <c r="AA139" s="14">
        <f>AA148*60*1.12</f>
        <v>2272.7040000000002</v>
      </c>
      <c r="AB139" s="14"/>
      <c r="AC139" s="14">
        <f>AC148*60*1.12</f>
        <v>2707.4880000000003</v>
      </c>
      <c r="AD139">
        <f t="shared" si="27"/>
        <v>307.6028</v>
      </c>
      <c r="AE139">
        <f t="shared" si="27"/>
        <v>303.78745728000001</v>
      </c>
      <c r="AF139">
        <f t="shared" si="30"/>
        <v>234.64760000000001</v>
      </c>
      <c r="AG139">
        <f t="shared" si="31"/>
        <v>273.57220000000001</v>
      </c>
    </row>
    <row r="140" spans="1:33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/>
      <c r="W140" s="14">
        <v>50.31</v>
      </c>
      <c r="X140" s="14">
        <v>55.48</v>
      </c>
      <c r="Z140" s="14"/>
      <c r="AD140" s="6">
        <f>AVERAGE(AD132:AD139)</f>
        <v>302.26208414249999</v>
      </c>
      <c r="AE140" s="6">
        <f>AVERAGE(AE132:AE139)</f>
        <v>341.40284224103243</v>
      </c>
      <c r="AF140" s="6">
        <f>AVERAGE(AF132:AF139)</f>
        <v>318.51053229824993</v>
      </c>
      <c r="AG140" s="6">
        <f>AVERAGE(AG132:AG139)</f>
        <v>340.65201034624999</v>
      </c>
    </row>
    <row r="141" spans="1:33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/>
      <c r="W141" s="14">
        <v>93.3</v>
      </c>
      <c r="X141" s="14">
        <v>90.02</v>
      </c>
      <c r="Y141" s="14">
        <v>31.011738099999999</v>
      </c>
      <c r="Z141" s="14">
        <v>47.48</v>
      </c>
      <c r="AA141">
        <v>37.082539400000002</v>
      </c>
      <c r="AC141">
        <v>47.479795299999999</v>
      </c>
    </row>
    <row r="142" spans="1:33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Y142" s="14">
        <v>36.154504899999999</v>
      </c>
      <c r="Z142" s="14">
        <v>23.56</v>
      </c>
      <c r="AA142">
        <v>41.573239000000001</v>
      </c>
      <c r="AC142">
        <v>47.880290199999997</v>
      </c>
    </row>
    <row r="143" spans="1:33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Y143" s="14">
        <v>27.468674799999999</v>
      </c>
      <c r="Z143" s="14">
        <v>22.608702399999999</v>
      </c>
      <c r="AA143">
        <v>27.9365907</v>
      </c>
      <c r="AC143">
        <v>25.700200800000001</v>
      </c>
    </row>
    <row r="144" spans="1:33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Y144" s="14">
        <v>48.093073199999999</v>
      </c>
      <c r="Z144" s="14">
        <v>46.799952099999999</v>
      </c>
      <c r="AA144">
        <v>44.606480300000001</v>
      </c>
      <c r="AC144">
        <v>42.549199899999998</v>
      </c>
    </row>
    <row r="145" spans="1:29">
      <c r="A145">
        <v>1982</v>
      </c>
      <c r="B145">
        <v>4</v>
      </c>
      <c r="C145">
        <v>32.82</v>
      </c>
      <c r="O145" s="14">
        <v>2012</v>
      </c>
      <c r="R145" s="14">
        <v>2012</v>
      </c>
      <c r="Y145" s="14">
        <v>75.740281999999993</v>
      </c>
      <c r="Z145" s="14">
        <v>89.228277399999996</v>
      </c>
      <c r="AA145">
        <v>75.740281999999993</v>
      </c>
      <c r="AC145">
        <v>89.228277399999996</v>
      </c>
    </row>
    <row r="146" spans="1:29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Y146" s="14">
        <v>28.8</v>
      </c>
      <c r="Z146" s="14">
        <v>56</v>
      </c>
      <c r="AA146">
        <v>53.7</v>
      </c>
      <c r="AC146">
        <v>56</v>
      </c>
    </row>
    <row r="147" spans="1:29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Y147" s="14">
        <v>33.33</v>
      </c>
      <c r="Z147" s="14">
        <v>33.33</v>
      </c>
      <c r="AA147">
        <v>38.118406299999997</v>
      </c>
      <c r="AC147">
        <v>38.795962899999999</v>
      </c>
    </row>
    <row r="148" spans="1:29">
      <c r="A148">
        <v>1982</v>
      </c>
      <c r="B148">
        <v>7</v>
      </c>
      <c r="C148">
        <v>27.8</v>
      </c>
      <c r="O148" s="14">
        <v>2015</v>
      </c>
      <c r="R148" s="14">
        <v>2015</v>
      </c>
      <c r="Y148" s="14">
        <v>38.46</v>
      </c>
      <c r="Z148" s="14">
        <v>38.46</v>
      </c>
      <c r="AA148">
        <v>33.82</v>
      </c>
      <c r="AC148">
        <v>40.29</v>
      </c>
    </row>
    <row r="149" spans="1:29">
      <c r="A149">
        <v>1982</v>
      </c>
      <c r="B149">
        <v>8</v>
      </c>
      <c r="C149">
        <v>16.88</v>
      </c>
      <c r="O149" s="14">
        <v>2016</v>
      </c>
      <c r="R149" s="14">
        <v>2016</v>
      </c>
    </row>
    <row r="150" spans="1:29">
      <c r="A150">
        <v>1982</v>
      </c>
      <c r="B150">
        <v>9</v>
      </c>
      <c r="C150">
        <v>26.164999999999999</v>
      </c>
      <c r="O150" s="14">
        <v>2017</v>
      </c>
      <c r="R150" s="14">
        <v>2017</v>
      </c>
    </row>
    <row r="151" spans="1:29">
      <c r="A151">
        <v>1982</v>
      </c>
      <c r="B151">
        <v>10</v>
      </c>
      <c r="C151">
        <v>33.82</v>
      </c>
      <c r="O151" s="14">
        <v>2018</v>
      </c>
      <c r="R151" s="14">
        <v>2018</v>
      </c>
    </row>
    <row r="152" spans="1:29">
      <c r="A152">
        <v>1982</v>
      </c>
      <c r="B152">
        <v>11</v>
      </c>
      <c r="C152">
        <v>34.392499999999998</v>
      </c>
    </row>
    <row r="153" spans="1:29">
      <c r="A153">
        <v>1982</v>
      </c>
      <c r="B153">
        <v>12</v>
      </c>
      <c r="C153">
        <v>28.282499999999999</v>
      </c>
    </row>
    <row r="154" spans="1:29">
      <c r="A154">
        <v>1982</v>
      </c>
      <c r="B154">
        <v>13</v>
      </c>
      <c r="C154">
        <v>33.122500000000002</v>
      </c>
    </row>
    <row r="155" spans="1:29">
      <c r="A155">
        <v>1982</v>
      </c>
      <c r="B155">
        <v>14</v>
      </c>
      <c r="C155">
        <v>30.4925</v>
      </c>
    </row>
    <row r="156" spans="1:29">
      <c r="A156">
        <v>1983</v>
      </c>
      <c r="B156">
        <v>1</v>
      </c>
      <c r="C156">
        <v>38.325000000000003</v>
      </c>
    </row>
    <row r="157" spans="1:29">
      <c r="A157">
        <v>1983</v>
      </c>
      <c r="B157">
        <v>2</v>
      </c>
      <c r="C157">
        <v>38.537500000000001</v>
      </c>
    </row>
    <row r="158" spans="1:29">
      <c r="A158">
        <v>1983</v>
      </c>
      <c r="B158">
        <v>3</v>
      </c>
      <c r="C158">
        <v>48.097499999999997</v>
      </c>
    </row>
    <row r="159" spans="1:29">
      <c r="A159">
        <v>1983</v>
      </c>
      <c r="B159">
        <v>4</v>
      </c>
      <c r="C159">
        <v>51.545000000000002</v>
      </c>
    </row>
    <row r="160" spans="1:29">
      <c r="A160">
        <v>1983</v>
      </c>
      <c r="B160">
        <v>5</v>
      </c>
      <c r="C160">
        <v>51.0625</v>
      </c>
    </row>
    <row r="161" spans="1:3">
      <c r="A161">
        <v>1983</v>
      </c>
      <c r="B161">
        <v>6</v>
      </c>
      <c r="C161">
        <v>47.61</v>
      </c>
    </row>
    <row r="162" spans="1:3">
      <c r="A162">
        <v>1983</v>
      </c>
      <c r="B162">
        <v>7</v>
      </c>
      <c r="C162">
        <v>37.417499999999997</v>
      </c>
    </row>
    <row r="163" spans="1:3">
      <c r="A163">
        <v>1983</v>
      </c>
      <c r="B163">
        <v>8</v>
      </c>
      <c r="C163">
        <v>44.377499999999998</v>
      </c>
    </row>
    <row r="164" spans="1:3">
      <c r="A164">
        <v>1983</v>
      </c>
      <c r="B164">
        <v>9</v>
      </c>
      <c r="C164">
        <v>46.3125</v>
      </c>
    </row>
    <row r="165" spans="1:3">
      <c r="A165">
        <v>1983</v>
      </c>
      <c r="B165">
        <v>10</v>
      </c>
      <c r="C165">
        <v>50.73</v>
      </c>
    </row>
    <row r="166" spans="1:3">
      <c r="A166">
        <v>1983</v>
      </c>
      <c r="B166">
        <v>11</v>
      </c>
      <c r="C166">
        <v>48.612499999999997</v>
      </c>
    </row>
    <row r="167" spans="1:3">
      <c r="A167">
        <v>1983</v>
      </c>
      <c r="B167">
        <v>12</v>
      </c>
      <c r="C167">
        <v>49.792499999999997</v>
      </c>
    </row>
    <row r="168" spans="1:3">
      <c r="A168">
        <v>1983</v>
      </c>
      <c r="B168">
        <v>13</v>
      </c>
      <c r="C168">
        <v>33.215000000000003</v>
      </c>
    </row>
    <row r="169" spans="1:3">
      <c r="A169">
        <v>1983</v>
      </c>
      <c r="B169">
        <v>14</v>
      </c>
      <c r="C169">
        <v>46.917499999999997</v>
      </c>
    </row>
    <row r="170" spans="1:3">
      <c r="A170">
        <v>1984</v>
      </c>
      <c r="B170">
        <v>1</v>
      </c>
      <c r="C170">
        <v>32.945</v>
      </c>
    </row>
    <row r="171" spans="1:3">
      <c r="A171">
        <v>1984</v>
      </c>
      <c r="B171">
        <v>2</v>
      </c>
      <c r="C171">
        <v>33.365000000000002</v>
      </c>
    </row>
    <row r="172" spans="1:3">
      <c r="A172">
        <v>1984</v>
      </c>
      <c r="B172">
        <v>3</v>
      </c>
      <c r="C172">
        <v>43.712499999999999</v>
      </c>
    </row>
    <row r="173" spans="1:3">
      <c r="A173">
        <v>1984</v>
      </c>
      <c r="B173">
        <v>4</v>
      </c>
      <c r="C173">
        <v>42.56</v>
      </c>
    </row>
    <row r="174" spans="1:3">
      <c r="A174">
        <v>1984</v>
      </c>
      <c r="B174">
        <v>5</v>
      </c>
      <c r="C174">
        <v>44.6175</v>
      </c>
    </row>
    <row r="175" spans="1:3">
      <c r="A175">
        <v>1984</v>
      </c>
      <c r="B175">
        <v>6</v>
      </c>
      <c r="C175">
        <v>42.227499999999999</v>
      </c>
    </row>
    <row r="176" spans="1:3">
      <c r="A176">
        <v>1984</v>
      </c>
      <c r="B176">
        <v>7</v>
      </c>
      <c r="C176">
        <v>40.35</v>
      </c>
    </row>
    <row r="177" spans="1:3">
      <c r="A177">
        <v>1984</v>
      </c>
      <c r="B177">
        <v>8</v>
      </c>
      <c r="C177">
        <v>36.722499999999997</v>
      </c>
    </row>
    <row r="178" spans="1:3">
      <c r="A178">
        <v>1984</v>
      </c>
      <c r="B178">
        <v>9</v>
      </c>
      <c r="C178">
        <v>41.26</v>
      </c>
    </row>
    <row r="179" spans="1:3">
      <c r="A179">
        <v>1984</v>
      </c>
      <c r="B179">
        <v>10</v>
      </c>
      <c r="C179">
        <v>42.652500000000003</v>
      </c>
    </row>
    <row r="180" spans="1:3">
      <c r="A180">
        <v>1984</v>
      </c>
      <c r="B180">
        <v>11</v>
      </c>
      <c r="C180">
        <v>50.667499999999997</v>
      </c>
    </row>
    <row r="181" spans="1:3">
      <c r="A181">
        <v>1984</v>
      </c>
      <c r="B181">
        <v>12</v>
      </c>
      <c r="C181">
        <v>43.41</v>
      </c>
    </row>
    <row r="182" spans="1:3">
      <c r="A182">
        <v>1984</v>
      </c>
      <c r="B182">
        <v>13</v>
      </c>
      <c r="C182">
        <v>38.172499999999999</v>
      </c>
    </row>
    <row r="183" spans="1:3">
      <c r="A183">
        <v>1984</v>
      </c>
      <c r="B183">
        <v>14</v>
      </c>
      <c r="C183">
        <v>41.984999999999999</v>
      </c>
    </row>
    <row r="184" spans="1:3">
      <c r="A184">
        <v>1985</v>
      </c>
      <c r="B184">
        <v>1</v>
      </c>
      <c r="C184">
        <v>22.807500000000001</v>
      </c>
    </row>
    <row r="185" spans="1:3">
      <c r="A185">
        <v>1985</v>
      </c>
      <c r="B185">
        <v>2</v>
      </c>
      <c r="C185">
        <v>20.4175</v>
      </c>
    </row>
    <row r="186" spans="1:3">
      <c r="A186">
        <v>1985</v>
      </c>
      <c r="B186">
        <v>3</v>
      </c>
      <c r="C186">
        <v>30.4925</v>
      </c>
    </row>
    <row r="187" spans="1:3">
      <c r="A187">
        <v>1985</v>
      </c>
      <c r="B187">
        <v>4</v>
      </c>
      <c r="C187">
        <v>34.305</v>
      </c>
    </row>
    <row r="188" spans="1:3">
      <c r="A188">
        <v>1985</v>
      </c>
      <c r="B188">
        <v>5</v>
      </c>
      <c r="C188">
        <v>34.664999999999999</v>
      </c>
    </row>
    <row r="189" spans="1:3">
      <c r="A189">
        <v>1985</v>
      </c>
      <c r="B189">
        <v>6</v>
      </c>
      <c r="C189">
        <v>33.395000000000003</v>
      </c>
    </row>
    <row r="190" spans="1:3">
      <c r="A190">
        <v>1985</v>
      </c>
      <c r="B190">
        <v>7</v>
      </c>
      <c r="C190">
        <v>30.22</v>
      </c>
    </row>
    <row r="191" spans="1:3">
      <c r="A191">
        <v>1985</v>
      </c>
      <c r="B191">
        <v>8</v>
      </c>
      <c r="C191">
        <v>30.672499999999999</v>
      </c>
    </row>
    <row r="192" spans="1:3">
      <c r="A192">
        <v>1985</v>
      </c>
      <c r="B192">
        <v>9</v>
      </c>
      <c r="C192">
        <v>35.027500000000003</v>
      </c>
    </row>
    <row r="193" spans="1:3">
      <c r="A193">
        <v>1985</v>
      </c>
      <c r="B193">
        <v>10</v>
      </c>
      <c r="C193">
        <v>35.270000000000003</v>
      </c>
    </row>
    <row r="194" spans="1:3">
      <c r="A194">
        <v>1985</v>
      </c>
      <c r="B194">
        <v>11</v>
      </c>
      <c r="C194">
        <v>34.817500000000003</v>
      </c>
    </row>
    <row r="195" spans="1:3">
      <c r="A195">
        <v>1985</v>
      </c>
      <c r="B195">
        <v>12</v>
      </c>
      <c r="C195">
        <v>35.695</v>
      </c>
    </row>
    <row r="196" spans="1:3">
      <c r="A196">
        <v>1985</v>
      </c>
      <c r="B196">
        <v>13</v>
      </c>
      <c r="C196">
        <v>27.86</v>
      </c>
    </row>
    <row r="197" spans="1:3">
      <c r="A197">
        <v>1985</v>
      </c>
      <c r="B197">
        <v>14</v>
      </c>
      <c r="C197">
        <v>35.057499999999997</v>
      </c>
    </row>
    <row r="198" spans="1:3">
      <c r="A198">
        <v>1986</v>
      </c>
      <c r="B198">
        <v>1</v>
      </c>
      <c r="C198">
        <v>37.75</v>
      </c>
    </row>
    <row r="199" spans="1:3">
      <c r="A199">
        <v>1986</v>
      </c>
      <c r="B199">
        <v>2</v>
      </c>
      <c r="C199">
        <v>40.3825</v>
      </c>
    </row>
    <row r="200" spans="1:3">
      <c r="A200">
        <v>1986</v>
      </c>
      <c r="B200">
        <v>3</v>
      </c>
      <c r="C200">
        <v>42.44</v>
      </c>
    </row>
    <row r="201" spans="1:3">
      <c r="A201">
        <v>1986</v>
      </c>
      <c r="B201">
        <v>4</v>
      </c>
      <c r="C201">
        <v>43.077500000000001</v>
      </c>
    </row>
    <row r="202" spans="1:3">
      <c r="A202">
        <v>1986</v>
      </c>
      <c r="B202">
        <v>5</v>
      </c>
      <c r="C202">
        <v>44.467500000000001</v>
      </c>
    </row>
    <row r="203" spans="1:3">
      <c r="A203">
        <v>1986</v>
      </c>
      <c r="B203">
        <v>6</v>
      </c>
      <c r="C203">
        <v>45.375</v>
      </c>
    </row>
    <row r="204" spans="1:3">
      <c r="A204">
        <v>1986</v>
      </c>
      <c r="B204">
        <v>7</v>
      </c>
      <c r="C204">
        <v>46.01</v>
      </c>
    </row>
    <row r="205" spans="1:3">
      <c r="A205">
        <v>1986</v>
      </c>
      <c r="B205">
        <v>8</v>
      </c>
      <c r="C205">
        <v>40.8675</v>
      </c>
    </row>
    <row r="206" spans="1:3">
      <c r="A206">
        <v>1986</v>
      </c>
      <c r="B206">
        <v>9</v>
      </c>
      <c r="C206">
        <v>43.65</v>
      </c>
    </row>
    <row r="207" spans="1:3">
      <c r="A207">
        <v>1986</v>
      </c>
      <c r="B207">
        <v>10</v>
      </c>
      <c r="C207">
        <v>44.192500000000003</v>
      </c>
    </row>
    <row r="208" spans="1:3">
      <c r="A208">
        <v>1986</v>
      </c>
      <c r="B208">
        <v>11</v>
      </c>
      <c r="C208">
        <v>46.402500000000003</v>
      </c>
    </row>
    <row r="209" spans="1:3">
      <c r="A209">
        <v>1986</v>
      </c>
      <c r="B209">
        <v>12</v>
      </c>
      <c r="C209">
        <v>43.317500000000003</v>
      </c>
    </row>
    <row r="210" spans="1:3">
      <c r="A210">
        <v>1986</v>
      </c>
      <c r="B210">
        <v>13</v>
      </c>
      <c r="C210">
        <v>43.32</v>
      </c>
    </row>
    <row r="211" spans="1:3">
      <c r="A211">
        <v>1986</v>
      </c>
      <c r="B211">
        <v>14</v>
      </c>
      <c r="C211">
        <v>45.372500000000002</v>
      </c>
    </row>
    <row r="212" spans="1:3">
      <c r="A212">
        <v>1987</v>
      </c>
      <c r="B212">
        <v>1</v>
      </c>
      <c r="C212">
        <v>30.885000000000002</v>
      </c>
    </row>
    <row r="213" spans="1:3">
      <c r="A213">
        <v>1987</v>
      </c>
      <c r="B213">
        <v>2</v>
      </c>
      <c r="C213">
        <v>30.4925</v>
      </c>
    </row>
    <row r="214" spans="1:3">
      <c r="A214">
        <v>1987</v>
      </c>
      <c r="B214">
        <v>3</v>
      </c>
      <c r="C214">
        <v>37.055</v>
      </c>
    </row>
    <row r="215" spans="1:3">
      <c r="A215">
        <v>1987</v>
      </c>
      <c r="B215">
        <v>4</v>
      </c>
      <c r="C215">
        <v>41.112499999999997</v>
      </c>
    </row>
    <row r="216" spans="1:3">
      <c r="A216">
        <v>1987</v>
      </c>
      <c r="B216">
        <v>5</v>
      </c>
      <c r="C216">
        <v>42.652500000000003</v>
      </c>
    </row>
    <row r="217" spans="1:3">
      <c r="A217">
        <v>1987</v>
      </c>
      <c r="B217">
        <v>6</v>
      </c>
      <c r="C217">
        <v>42.982500000000002</v>
      </c>
    </row>
    <row r="218" spans="1:3">
      <c r="A218">
        <v>1987</v>
      </c>
      <c r="B218">
        <v>7</v>
      </c>
      <c r="C218">
        <v>41.502499999999998</v>
      </c>
    </row>
    <row r="219" spans="1:3">
      <c r="A219">
        <v>1987</v>
      </c>
      <c r="B219">
        <v>8</v>
      </c>
      <c r="C219">
        <v>37.237499999999997</v>
      </c>
    </row>
    <row r="220" spans="1:3">
      <c r="A220">
        <v>1987</v>
      </c>
      <c r="B220">
        <v>9</v>
      </c>
      <c r="C220">
        <v>39.567500000000003</v>
      </c>
    </row>
    <row r="221" spans="1:3">
      <c r="A221">
        <v>1987</v>
      </c>
      <c r="B221">
        <v>10</v>
      </c>
      <c r="C221">
        <v>40.93</v>
      </c>
    </row>
    <row r="222" spans="1:3">
      <c r="A222">
        <v>1987</v>
      </c>
      <c r="B222">
        <v>11</v>
      </c>
      <c r="C222">
        <v>36.842500000000001</v>
      </c>
    </row>
    <row r="223" spans="1:3">
      <c r="A223">
        <v>1987</v>
      </c>
      <c r="B223">
        <v>12</v>
      </c>
      <c r="C223">
        <v>43.407499999999999</v>
      </c>
    </row>
    <row r="224" spans="1:3">
      <c r="A224">
        <v>1987</v>
      </c>
      <c r="B224">
        <v>13</v>
      </c>
      <c r="C224">
        <v>31.217500000000001</v>
      </c>
    </row>
    <row r="225" spans="1:3">
      <c r="A225">
        <v>1987</v>
      </c>
      <c r="B225">
        <v>14</v>
      </c>
      <c r="C225">
        <v>43.65</v>
      </c>
    </row>
    <row r="226" spans="1:3">
      <c r="A226">
        <v>1988</v>
      </c>
      <c r="B226">
        <v>1</v>
      </c>
      <c r="C226">
        <v>27.98</v>
      </c>
    </row>
    <row r="227" spans="1:3">
      <c r="A227">
        <v>1988</v>
      </c>
      <c r="B227">
        <v>2</v>
      </c>
      <c r="C227">
        <v>27.072500000000002</v>
      </c>
    </row>
    <row r="228" spans="1:3">
      <c r="A228">
        <v>1988</v>
      </c>
      <c r="B228">
        <v>3</v>
      </c>
      <c r="C228">
        <v>40.957500000000003</v>
      </c>
    </row>
    <row r="229" spans="1:3">
      <c r="A229">
        <v>1988</v>
      </c>
      <c r="B229">
        <v>4</v>
      </c>
      <c r="C229">
        <v>47.975000000000001</v>
      </c>
    </row>
    <row r="230" spans="1:3">
      <c r="A230">
        <v>1988</v>
      </c>
      <c r="B230">
        <v>5</v>
      </c>
      <c r="C230">
        <v>57.292499999999997</v>
      </c>
    </row>
    <row r="231" spans="1:3">
      <c r="A231">
        <v>1988</v>
      </c>
      <c r="B231">
        <v>6</v>
      </c>
      <c r="C231">
        <v>65.067499999999995</v>
      </c>
    </row>
    <row r="232" spans="1:3">
      <c r="A232">
        <v>1988</v>
      </c>
      <c r="B232">
        <v>7</v>
      </c>
      <c r="C232">
        <v>63.16</v>
      </c>
    </row>
    <row r="233" spans="1:3">
      <c r="A233">
        <v>1988</v>
      </c>
      <c r="B233">
        <v>8</v>
      </c>
      <c r="C233">
        <v>62.92</v>
      </c>
    </row>
    <row r="234" spans="1:3">
      <c r="A234">
        <v>1988</v>
      </c>
      <c r="B234">
        <v>9</v>
      </c>
      <c r="C234">
        <v>60.41</v>
      </c>
    </row>
    <row r="235" spans="1:3">
      <c r="A235">
        <v>1988</v>
      </c>
      <c r="B235">
        <v>10</v>
      </c>
      <c r="C235">
        <v>59.35</v>
      </c>
    </row>
    <row r="236" spans="1:3">
      <c r="A236">
        <v>1988</v>
      </c>
      <c r="B236">
        <v>11</v>
      </c>
      <c r="C236">
        <v>61.012500000000003</v>
      </c>
    </row>
    <row r="237" spans="1:3">
      <c r="A237">
        <v>1988</v>
      </c>
      <c r="B237">
        <v>12</v>
      </c>
      <c r="C237">
        <v>62.947499999999998</v>
      </c>
    </row>
    <row r="238" spans="1:3">
      <c r="A238">
        <v>1988</v>
      </c>
      <c r="B238">
        <v>13</v>
      </c>
      <c r="C238">
        <v>68.002499999999998</v>
      </c>
    </row>
    <row r="239" spans="1:3">
      <c r="A239">
        <v>1988</v>
      </c>
      <c r="B239">
        <v>14</v>
      </c>
      <c r="C239">
        <v>64.007499999999993</v>
      </c>
    </row>
    <row r="240" spans="1:3">
      <c r="A240">
        <v>1989</v>
      </c>
      <c r="B240">
        <v>1</v>
      </c>
      <c r="C240">
        <v>17.335000000000001</v>
      </c>
    </row>
    <row r="241" spans="1:3">
      <c r="A241">
        <v>1989</v>
      </c>
      <c r="B241">
        <v>2</v>
      </c>
      <c r="C241">
        <v>18.09</v>
      </c>
    </row>
    <row r="242" spans="1:3">
      <c r="A242">
        <v>1989</v>
      </c>
      <c r="B242">
        <v>3</v>
      </c>
      <c r="C242">
        <v>34.727499999999999</v>
      </c>
    </row>
    <row r="243" spans="1:3">
      <c r="A243">
        <v>1989</v>
      </c>
      <c r="B243">
        <v>4</v>
      </c>
      <c r="C243">
        <v>37.51</v>
      </c>
    </row>
    <row r="244" spans="1:3">
      <c r="A244">
        <v>1989</v>
      </c>
      <c r="B244">
        <v>5</v>
      </c>
      <c r="C244">
        <v>39.534999999999997</v>
      </c>
    </row>
    <row r="245" spans="1:3">
      <c r="A245">
        <v>1989</v>
      </c>
      <c r="B245">
        <v>6</v>
      </c>
      <c r="C245">
        <v>42.4375</v>
      </c>
    </row>
    <row r="246" spans="1:3">
      <c r="A246">
        <v>1989</v>
      </c>
      <c r="B246">
        <v>7</v>
      </c>
      <c r="C246">
        <v>40.322499999999998</v>
      </c>
    </row>
    <row r="247" spans="1:3">
      <c r="A247">
        <v>1989</v>
      </c>
      <c r="B247">
        <v>8</v>
      </c>
      <c r="C247">
        <v>42.5</v>
      </c>
    </row>
    <row r="248" spans="1:3">
      <c r="A248">
        <v>1989</v>
      </c>
      <c r="B248">
        <v>9</v>
      </c>
      <c r="C248">
        <v>41.23</v>
      </c>
    </row>
    <row r="249" spans="1:3">
      <c r="A249">
        <v>1989</v>
      </c>
      <c r="B249">
        <v>10</v>
      </c>
      <c r="C249">
        <v>40.717500000000001</v>
      </c>
    </row>
    <row r="250" spans="1:3">
      <c r="A250">
        <v>1989</v>
      </c>
      <c r="B250">
        <v>11</v>
      </c>
      <c r="C250">
        <v>37.842500000000001</v>
      </c>
    </row>
    <row r="251" spans="1:3">
      <c r="A251">
        <v>1989</v>
      </c>
      <c r="B251">
        <v>12</v>
      </c>
      <c r="C251">
        <v>38.69</v>
      </c>
    </row>
    <row r="252" spans="1:3">
      <c r="A252">
        <v>1989</v>
      </c>
      <c r="B252">
        <v>13</v>
      </c>
      <c r="C252">
        <v>37.42</v>
      </c>
    </row>
    <row r="253" spans="1:3">
      <c r="A253">
        <v>1989</v>
      </c>
      <c r="B253">
        <v>14</v>
      </c>
      <c r="C253">
        <v>45.857500000000002</v>
      </c>
    </row>
    <row r="254" spans="1:3">
      <c r="A254">
        <v>1990</v>
      </c>
      <c r="B254">
        <v>1</v>
      </c>
      <c r="C254">
        <v>27.377500000000001</v>
      </c>
    </row>
    <row r="255" spans="1:3">
      <c r="A255">
        <v>1990</v>
      </c>
      <c r="B255">
        <v>2</v>
      </c>
      <c r="C255">
        <v>26.4375</v>
      </c>
    </row>
    <row r="256" spans="1:3">
      <c r="A256">
        <v>1990</v>
      </c>
      <c r="B256">
        <v>3</v>
      </c>
      <c r="C256">
        <v>41.832500000000003</v>
      </c>
    </row>
    <row r="257" spans="1:3">
      <c r="A257">
        <v>1990</v>
      </c>
      <c r="B257">
        <v>4</v>
      </c>
      <c r="C257">
        <v>48.46</v>
      </c>
    </row>
    <row r="258" spans="1:3">
      <c r="A258">
        <v>1990</v>
      </c>
      <c r="B258">
        <v>5</v>
      </c>
      <c r="C258">
        <v>49.274999999999999</v>
      </c>
    </row>
    <row r="259" spans="1:3">
      <c r="A259">
        <v>1990</v>
      </c>
      <c r="B259">
        <v>6</v>
      </c>
      <c r="C259">
        <v>48.28</v>
      </c>
    </row>
    <row r="260" spans="1:3">
      <c r="A260">
        <v>1990</v>
      </c>
      <c r="B260">
        <v>7</v>
      </c>
      <c r="C260">
        <v>43.862499999999997</v>
      </c>
    </row>
    <row r="261" spans="1:3">
      <c r="A261">
        <v>1990</v>
      </c>
      <c r="B261">
        <v>8</v>
      </c>
      <c r="C261">
        <v>50.91</v>
      </c>
    </row>
    <row r="262" spans="1:3">
      <c r="A262">
        <v>1990</v>
      </c>
      <c r="B262">
        <v>9</v>
      </c>
      <c r="C262">
        <v>50.85</v>
      </c>
    </row>
    <row r="263" spans="1:3">
      <c r="A263">
        <v>1990</v>
      </c>
      <c r="B263">
        <v>10</v>
      </c>
      <c r="C263">
        <v>53.875</v>
      </c>
    </row>
    <row r="264" spans="1:3">
      <c r="A264">
        <v>1990</v>
      </c>
      <c r="B264">
        <v>11</v>
      </c>
      <c r="C264">
        <v>48.672499999999999</v>
      </c>
    </row>
    <row r="265" spans="1:3">
      <c r="A265">
        <v>1990</v>
      </c>
      <c r="B265">
        <v>12</v>
      </c>
      <c r="C265">
        <v>52.18</v>
      </c>
    </row>
    <row r="266" spans="1:3">
      <c r="A266">
        <v>1990</v>
      </c>
      <c r="B266">
        <v>13</v>
      </c>
      <c r="C266">
        <v>33.487499999999997</v>
      </c>
    </row>
    <row r="267" spans="1:3">
      <c r="A267">
        <v>1990</v>
      </c>
      <c r="B267">
        <v>14</v>
      </c>
      <c r="C267">
        <v>53.327500000000001</v>
      </c>
    </row>
    <row r="268" spans="1:3">
      <c r="A268">
        <v>1991</v>
      </c>
      <c r="B268">
        <v>1</v>
      </c>
      <c r="C268">
        <v>23.412500000000001</v>
      </c>
    </row>
    <row r="269" spans="1:3">
      <c r="A269">
        <v>1991</v>
      </c>
      <c r="B269">
        <v>2</v>
      </c>
      <c r="C269">
        <v>22.655000000000001</v>
      </c>
    </row>
    <row r="270" spans="1:3">
      <c r="A270">
        <v>1991</v>
      </c>
      <c r="B270">
        <v>3</v>
      </c>
      <c r="C270">
        <v>27.195</v>
      </c>
    </row>
    <row r="271" spans="1:3">
      <c r="A271">
        <v>1991</v>
      </c>
      <c r="B271">
        <v>4</v>
      </c>
      <c r="C271">
        <v>28.1325</v>
      </c>
    </row>
    <row r="272" spans="1:3">
      <c r="A272">
        <v>1991</v>
      </c>
      <c r="B272">
        <v>5</v>
      </c>
      <c r="C272">
        <v>28.98</v>
      </c>
    </row>
    <row r="273" spans="1:3">
      <c r="A273">
        <v>1991</v>
      </c>
      <c r="B273">
        <v>6</v>
      </c>
      <c r="C273">
        <v>27.83</v>
      </c>
    </row>
    <row r="274" spans="1:3">
      <c r="A274">
        <v>1991</v>
      </c>
      <c r="B274">
        <v>7</v>
      </c>
      <c r="C274">
        <v>29.49</v>
      </c>
    </row>
    <row r="275" spans="1:3">
      <c r="A275">
        <v>1991</v>
      </c>
      <c r="B275">
        <v>8</v>
      </c>
      <c r="C275">
        <v>29.767499999999998</v>
      </c>
    </row>
    <row r="276" spans="1:3">
      <c r="A276">
        <v>1991</v>
      </c>
      <c r="B276">
        <v>9</v>
      </c>
      <c r="C276">
        <v>29.1</v>
      </c>
    </row>
    <row r="277" spans="1:3">
      <c r="A277">
        <v>1991</v>
      </c>
      <c r="B277">
        <v>10</v>
      </c>
      <c r="C277">
        <v>29.28</v>
      </c>
    </row>
    <row r="278" spans="1:3">
      <c r="A278">
        <v>1991</v>
      </c>
      <c r="B278">
        <v>11</v>
      </c>
      <c r="C278">
        <v>30.34</v>
      </c>
    </row>
    <row r="279" spans="1:3">
      <c r="A279">
        <v>1991</v>
      </c>
      <c r="B279">
        <v>12</v>
      </c>
      <c r="C279">
        <v>29.765000000000001</v>
      </c>
    </row>
    <row r="280" spans="1:3">
      <c r="A280">
        <v>1991</v>
      </c>
      <c r="B280">
        <v>13</v>
      </c>
      <c r="C280">
        <v>26.4375</v>
      </c>
    </row>
    <row r="281" spans="1:3">
      <c r="A281">
        <v>1991</v>
      </c>
      <c r="B281">
        <v>14</v>
      </c>
      <c r="C281">
        <v>31.22</v>
      </c>
    </row>
    <row r="282" spans="1:3">
      <c r="A282">
        <v>1992</v>
      </c>
      <c r="B282">
        <v>1</v>
      </c>
      <c r="C282">
        <v>20.161625000000001</v>
      </c>
    </row>
    <row r="283" spans="1:3">
      <c r="A283">
        <v>1992</v>
      </c>
      <c r="B283">
        <v>2</v>
      </c>
      <c r="C283">
        <v>17.889849999999999</v>
      </c>
    </row>
    <row r="284" spans="1:3">
      <c r="A284">
        <v>1992</v>
      </c>
      <c r="B284">
        <v>3</v>
      </c>
      <c r="C284">
        <v>27.730174999999999</v>
      </c>
    </row>
    <row r="285" spans="1:3">
      <c r="A285">
        <v>1992</v>
      </c>
      <c r="B285">
        <v>4</v>
      </c>
      <c r="C285">
        <v>34.530374999999999</v>
      </c>
    </row>
    <row r="286" spans="1:3">
      <c r="A286">
        <v>1992</v>
      </c>
      <c r="B286">
        <v>5</v>
      </c>
      <c r="C286">
        <v>38.242049999999999</v>
      </c>
    </row>
    <row r="287" spans="1:3">
      <c r="A287">
        <v>1992</v>
      </c>
      <c r="B287">
        <v>6</v>
      </c>
      <c r="C287">
        <v>41.678449999999998</v>
      </c>
    </row>
    <row r="288" spans="1:3">
      <c r="A288">
        <v>1992</v>
      </c>
      <c r="B288">
        <v>7</v>
      </c>
      <c r="C288">
        <v>38.747225</v>
      </c>
    </row>
    <row r="289" spans="1:3">
      <c r="A289">
        <v>1992</v>
      </c>
      <c r="B289">
        <v>8</v>
      </c>
      <c r="C289">
        <v>42.582925000000003</v>
      </c>
    </row>
    <row r="290" spans="1:3">
      <c r="A290">
        <v>1992</v>
      </c>
      <c r="B290">
        <v>9</v>
      </c>
      <c r="C290">
        <v>39.122324999999996</v>
      </c>
    </row>
    <row r="291" spans="1:3">
      <c r="A291">
        <v>1992</v>
      </c>
      <c r="B291">
        <v>10</v>
      </c>
      <c r="C291">
        <v>37.473700000000001</v>
      </c>
    </row>
    <row r="292" spans="1:3">
      <c r="A292">
        <v>1992</v>
      </c>
      <c r="B292">
        <v>11</v>
      </c>
      <c r="C292">
        <v>40.45635</v>
      </c>
    </row>
    <row r="293" spans="1:3">
      <c r="A293">
        <v>1992</v>
      </c>
      <c r="B293">
        <v>12</v>
      </c>
      <c r="C293">
        <v>41.073450000000001</v>
      </c>
    </row>
    <row r="294" spans="1:3">
      <c r="A294">
        <v>1992</v>
      </c>
      <c r="B294">
        <v>13</v>
      </c>
      <c r="C294">
        <v>37.576549999999997</v>
      </c>
    </row>
    <row r="295" spans="1:3">
      <c r="A295">
        <v>1992</v>
      </c>
      <c r="B295">
        <v>14</v>
      </c>
      <c r="C295">
        <v>41.251925</v>
      </c>
    </row>
    <row r="296" spans="1:3">
      <c r="A296">
        <v>1993</v>
      </c>
      <c r="B296">
        <v>1</v>
      </c>
      <c r="C296">
        <v>19.3721</v>
      </c>
    </row>
    <row r="297" spans="1:3">
      <c r="A297">
        <v>1993</v>
      </c>
      <c r="B297">
        <v>2</v>
      </c>
      <c r="C297">
        <v>17.15175</v>
      </c>
    </row>
    <row r="298" spans="1:3">
      <c r="A298">
        <v>1993</v>
      </c>
      <c r="B298">
        <v>3</v>
      </c>
      <c r="C298">
        <v>24.438974999999999</v>
      </c>
    </row>
    <row r="299" spans="1:3">
      <c r="A299">
        <v>1993</v>
      </c>
      <c r="B299">
        <v>4</v>
      </c>
      <c r="C299">
        <v>31.611249999999998</v>
      </c>
    </row>
    <row r="300" spans="1:3">
      <c r="A300">
        <v>1993</v>
      </c>
      <c r="B300">
        <v>5</v>
      </c>
      <c r="C300">
        <v>37.047175000000003</v>
      </c>
    </row>
    <row r="301" spans="1:3">
      <c r="A301">
        <v>1993</v>
      </c>
      <c r="B301">
        <v>6</v>
      </c>
      <c r="C301">
        <v>43.526724999999999</v>
      </c>
    </row>
    <row r="302" spans="1:3">
      <c r="A302">
        <v>1993</v>
      </c>
      <c r="B302">
        <v>7</v>
      </c>
      <c r="C302">
        <v>36.318150000000003</v>
      </c>
    </row>
    <row r="303" spans="1:3">
      <c r="A303">
        <v>1993</v>
      </c>
      <c r="B303">
        <v>8</v>
      </c>
      <c r="C303">
        <v>38.841000000000001</v>
      </c>
    </row>
    <row r="304" spans="1:3">
      <c r="A304">
        <v>1993</v>
      </c>
      <c r="B304">
        <v>9</v>
      </c>
      <c r="C304">
        <v>36.154800000000002</v>
      </c>
    </row>
    <row r="305" spans="1:3">
      <c r="A305">
        <v>1993</v>
      </c>
      <c r="B305">
        <v>10</v>
      </c>
      <c r="C305">
        <v>35.501399999999997</v>
      </c>
    </row>
    <row r="306" spans="1:3">
      <c r="A306">
        <v>1993</v>
      </c>
      <c r="B306">
        <v>11</v>
      </c>
      <c r="C306">
        <v>33.964700000000001</v>
      </c>
    </row>
    <row r="307" spans="1:3">
      <c r="A307">
        <v>1993</v>
      </c>
      <c r="B307">
        <v>12</v>
      </c>
      <c r="C307">
        <v>36.572249999999997</v>
      </c>
    </row>
    <row r="308" spans="1:3">
      <c r="A308">
        <v>1993</v>
      </c>
      <c r="B308">
        <v>13</v>
      </c>
      <c r="C308">
        <v>36.076149999999998</v>
      </c>
    </row>
    <row r="309" spans="1:3">
      <c r="A309">
        <v>1993</v>
      </c>
      <c r="B309">
        <v>14</v>
      </c>
      <c r="C309">
        <v>37.083475</v>
      </c>
    </row>
    <row r="310" spans="1:3">
      <c r="A310">
        <v>1994</v>
      </c>
      <c r="B310">
        <v>1</v>
      </c>
      <c r="C310">
        <v>10.862774999999999</v>
      </c>
    </row>
    <row r="311" spans="1:3">
      <c r="A311">
        <v>1994</v>
      </c>
      <c r="B311">
        <v>2</v>
      </c>
      <c r="C311">
        <v>11.092675</v>
      </c>
    </row>
    <row r="312" spans="1:3">
      <c r="A312">
        <v>1994</v>
      </c>
      <c r="B312">
        <v>3</v>
      </c>
      <c r="C312">
        <v>16.952100000000002</v>
      </c>
    </row>
    <row r="313" spans="1:3">
      <c r="A313">
        <v>1994</v>
      </c>
      <c r="B313">
        <v>4</v>
      </c>
      <c r="C313">
        <v>22.569524999999999</v>
      </c>
    </row>
    <row r="314" spans="1:3">
      <c r="A314">
        <v>1994</v>
      </c>
      <c r="B314">
        <v>5</v>
      </c>
      <c r="C314">
        <v>33.002749999999999</v>
      </c>
    </row>
    <row r="315" spans="1:3">
      <c r="A315">
        <v>1994</v>
      </c>
      <c r="B315">
        <v>6</v>
      </c>
      <c r="C315">
        <v>36.408900000000003</v>
      </c>
    </row>
    <row r="316" spans="1:3">
      <c r="A316">
        <v>1994</v>
      </c>
      <c r="B316">
        <v>7</v>
      </c>
      <c r="C316">
        <v>45.314500000000002</v>
      </c>
    </row>
    <row r="317" spans="1:3">
      <c r="A317">
        <v>1994</v>
      </c>
      <c r="B317">
        <v>8</v>
      </c>
      <c r="C317">
        <v>34.115949999999998</v>
      </c>
    </row>
    <row r="318" spans="1:3">
      <c r="A318">
        <v>1994</v>
      </c>
      <c r="B318">
        <v>9</v>
      </c>
      <c r="C318">
        <v>30.960875000000001</v>
      </c>
    </row>
    <row r="319" spans="1:3">
      <c r="A319">
        <v>1994</v>
      </c>
      <c r="B319">
        <v>10</v>
      </c>
      <c r="C319">
        <v>30.594850000000001</v>
      </c>
    </row>
    <row r="320" spans="1:3">
      <c r="A320">
        <v>1994</v>
      </c>
      <c r="B320">
        <v>11</v>
      </c>
      <c r="C320">
        <v>32.787975000000003</v>
      </c>
    </row>
    <row r="321" spans="1:3">
      <c r="A321">
        <v>1994</v>
      </c>
      <c r="B321">
        <v>12</v>
      </c>
      <c r="C321">
        <v>33.353650000000002</v>
      </c>
    </row>
    <row r="322" spans="1:3">
      <c r="A322">
        <v>1994</v>
      </c>
      <c r="B322">
        <v>13</v>
      </c>
      <c r="C322">
        <v>38.986199999999997</v>
      </c>
    </row>
    <row r="323" spans="1:3">
      <c r="A323">
        <v>1994</v>
      </c>
      <c r="B323">
        <v>14</v>
      </c>
      <c r="C323">
        <v>33.05115</v>
      </c>
    </row>
    <row r="324" spans="1:3">
      <c r="A324">
        <v>1995</v>
      </c>
      <c r="B324">
        <v>1</v>
      </c>
      <c r="C324">
        <v>28.067793900000002</v>
      </c>
    </row>
    <row r="325" spans="1:3">
      <c r="A325">
        <v>1995</v>
      </c>
      <c r="B325">
        <v>2</v>
      </c>
      <c r="C325">
        <v>29.3863178</v>
      </c>
    </row>
    <row r="326" spans="1:3">
      <c r="A326">
        <v>1995</v>
      </c>
      <c r="B326">
        <v>3</v>
      </c>
      <c r="C326">
        <v>34.151904199999997</v>
      </c>
    </row>
    <row r="327" spans="1:3">
      <c r="A327">
        <v>1995</v>
      </c>
      <c r="B327">
        <v>4</v>
      </c>
      <c r="C327">
        <v>37.860841899999997</v>
      </c>
    </row>
    <row r="328" spans="1:3">
      <c r="A328">
        <v>1995</v>
      </c>
      <c r="B328">
        <v>5</v>
      </c>
      <c r="C328">
        <v>41.355914499999997</v>
      </c>
    </row>
    <row r="329" spans="1:3">
      <c r="A329">
        <v>1995</v>
      </c>
      <c r="B329">
        <v>6</v>
      </c>
      <c r="C329">
        <v>43.472783399999997</v>
      </c>
    </row>
    <row r="330" spans="1:3">
      <c r="A330">
        <v>1995</v>
      </c>
      <c r="B330">
        <v>7</v>
      </c>
      <c r="C330">
        <v>45.956331800000001</v>
      </c>
    </row>
    <row r="331" spans="1:3">
      <c r="A331">
        <v>1995</v>
      </c>
      <c r="B331">
        <v>8</v>
      </c>
      <c r="C331">
        <v>36.012692399999999</v>
      </c>
    </row>
    <row r="332" spans="1:3">
      <c r="A332">
        <v>1995</v>
      </c>
      <c r="B332">
        <v>9</v>
      </c>
      <c r="C332">
        <v>41.966387699999999</v>
      </c>
    </row>
    <row r="333" spans="1:3">
      <c r="A333">
        <v>1995</v>
      </c>
      <c r="B333">
        <v>10</v>
      </c>
      <c r="C333">
        <v>42.7407836</v>
      </c>
    </row>
    <row r="334" spans="1:3">
      <c r="A334">
        <v>1995</v>
      </c>
      <c r="B334">
        <v>11</v>
      </c>
      <c r="C334">
        <v>41.160686499999997</v>
      </c>
    </row>
    <row r="335" spans="1:3">
      <c r="A335">
        <v>1995</v>
      </c>
      <c r="B335">
        <v>12</v>
      </c>
      <c r="C335">
        <v>43.152838799999998</v>
      </c>
    </row>
    <row r="336" spans="1:3">
      <c r="A336">
        <v>1995</v>
      </c>
      <c r="B336">
        <v>13</v>
      </c>
      <c r="C336">
        <v>44.522668099999997</v>
      </c>
    </row>
    <row r="337" spans="1:3">
      <c r="A337">
        <v>1995</v>
      </c>
      <c r="B337">
        <v>14</v>
      </c>
      <c r="C337">
        <v>42.404623299999997</v>
      </c>
    </row>
    <row r="338" spans="1:3">
      <c r="A338">
        <v>1996</v>
      </c>
      <c r="B338">
        <v>1</v>
      </c>
      <c r="C338">
        <v>17.714815000000002</v>
      </c>
    </row>
    <row r="339" spans="1:3">
      <c r="A339">
        <v>1996</v>
      </c>
      <c r="B339">
        <v>2</v>
      </c>
      <c r="C339">
        <v>18.013653699999999</v>
      </c>
    </row>
    <row r="340" spans="1:3">
      <c r="A340">
        <v>1996</v>
      </c>
      <c r="B340">
        <v>3</v>
      </c>
      <c r="C340">
        <v>23.828939500000001</v>
      </c>
    </row>
    <row r="341" spans="1:3">
      <c r="A341">
        <v>1996</v>
      </c>
      <c r="B341">
        <v>4</v>
      </c>
      <c r="C341">
        <v>27.289170599999999</v>
      </c>
    </row>
    <row r="342" spans="1:3">
      <c r="A342">
        <v>1996</v>
      </c>
      <c r="B342">
        <v>5</v>
      </c>
      <c r="C342">
        <v>26.554293900000001</v>
      </c>
    </row>
    <row r="343" spans="1:3">
      <c r="A343">
        <v>1996</v>
      </c>
      <c r="B343">
        <v>6</v>
      </c>
      <c r="C343">
        <v>34.885923200000001</v>
      </c>
    </row>
    <row r="344" spans="1:3">
      <c r="A344">
        <v>1996</v>
      </c>
      <c r="B344">
        <v>7</v>
      </c>
      <c r="C344">
        <v>38.762908000000003</v>
      </c>
    </row>
    <row r="345" spans="1:3">
      <c r="A345">
        <v>1996</v>
      </c>
      <c r="B345">
        <v>8</v>
      </c>
      <c r="C345">
        <v>26.472024000000001</v>
      </c>
    </row>
    <row r="346" spans="1:3">
      <c r="A346">
        <v>1996</v>
      </c>
      <c r="B346">
        <v>9</v>
      </c>
      <c r="C346">
        <v>33.221748900000001</v>
      </c>
    </row>
    <row r="347" spans="1:3">
      <c r="A347">
        <v>1996</v>
      </c>
      <c r="B347">
        <v>10</v>
      </c>
      <c r="C347">
        <v>35.312904699999997</v>
      </c>
    </row>
    <row r="348" spans="1:3">
      <c r="A348">
        <v>1996</v>
      </c>
      <c r="B348">
        <v>11</v>
      </c>
      <c r="C348">
        <v>37.337943899999999</v>
      </c>
    </row>
    <row r="349" spans="1:3">
      <c r="A349">
        <v>1996</v>
      </c>
      <c r="B349">
        <v>12</v>
      </c>
      <c r="C349">
        <v>34.943121499999997</v>
      </c>
    </row>
    <row r="350" spans="1:3">
      <c r="A350">
        <v>1996</v>
      </c>
      <c r="B350">
        <v>13</v>
      </c>
      <c r="C350">
        <v>34.538043600000002</v>
      </c>
    </row>
    <row r="351" spans="1:3">
      <c r="A351">
        <v>1996</v>
      </c>
      <c r="B351">
        <v>14</v>
      </c>
      <c r="C351">
        <v>30.2102231</v>
      </c>
    </row>
    <row r="352" spans="1:3">
      <c r="A352">
        <v>1997</v>
      </c>
      <c r="B352">
        <v>1</v>
      </c>
      <c r="C352">
        <v>21.2334341</v>
      </c>
    </row>
    <row r="353" spans="1:3">
      <c r="A353">
        <v>1997</v>
      </c>
      <c r="B353">
        <v>2</v>
      </c>
      <c r="C353">
        <v>18.807725399999999</v>
      </c>
    </row>
    <row r="354" spans="1:3">
      <c r="A354">
        <v>1997</v>
      </c>
      <c r="B354">
        <v>3</v>
      </c>
      <c r="C354">
        <v>28.098376500000001</v>
      </c>
    </row>
    <row r="355" spans="1:3">
      <c r="A355">
        <v>1997</v>
      </c>
      <c r="B355">
        <v>4</v>
      </c>
      <c r="C355">
        <v>29.164850399999999</v>
      </c>
    </row>
    <row r="356" spans="1:3">
      <c r="A356">
        <v>1997</v>
      </c>
      <c r="B356">
        <v>5</v>
      </c>
      <c r="C356">
        <v>37.790983799999999</v>
      </c>
    </row>
    <row r="357" spans="1:3">
      <c r="A357">
        <v>1997</v>
      </c>
      <c r="B357">
        <v>6</v>
      </c>
      <c r="C357">
        <v>44.127016900000001</v>
      </c>
    </row>
    <row r="358" spans="1:3">
      <c r="A358">
        <v>1997</v>
      </c>
      <c r="B358">
        <v>7</v>
      </c>
      <c r="C358">
        <v>53.167639800000003</v>
      </c>
    </row>
    <row r="359" spans="1:3">
      <c r="A359">
        <v>1997</v>
      </c>
      <c r="B359">
        <v>8</v>
      </c>
      <c r="C359">
        <v>43.230431799999998</v>
      </c>
    </row>
    <row r="360" spans="1:3">
      <c r="A360">
        <v>1997</v>
      </c>
      <c r="B360">
        <v>9</v>
      </c>
      <c r="C360">
        <v>42.328884899999998</v>
      </c>
    </row>
    <row r="361" spans="1:3">
      <c r="A361">
        <v>1997</v>
      </c>
      <c r="B361">
        <v>10</v>
      </c>
      <c r="C361">
        <v>36.354422300000003</v>
      </c>
    </row>
    <row r="362" spans="1:3">
      <c r="A362">
        <v>1997</v>
      </c>
      <c r="B362">
        <v>11</v>
      </c>
      <c r="C362">
        <v>37.647171800000002</v>
      </c>
    </row>
    <row r="363" spans="1:3">
      <c r="A363">
        <v>1997</v>
      </c>
      <c r="B363">
        <v>12</v>
      </c>
      <c r="C363">
        <v>41.439318200000002</v>
      </c>
    </row>
    <row r="364" spans="1:3">
      <c r="A364">
        <v>1997</v>
      </c>
      <c r="B364">
        <v>13</v>
      </c>
      <c r="C364">
        <v>52.249962699999998</v>
      </c>
    </row>
    <row r="365" spans="1:3">
      <c r="A365">
        <v>1997</v>
      </c>
      <c r="B365">
        <v>14</v>
      </c>
      <c r="C365">
        <v>40.570995699999997</v>
      </c>
    </row>
    <row r="366" spans="1:3">
      <c r="A366">
        <v>1998</v>
      </c>
      <c r="B366">
        <v>1</v>
      </c>
      <c r="C366">
        <v>23.219042300000002</v>
      </c>
    </row>
    <row r="367" spans="1:3">
      <c r="A367">
        <v>1998</v>
      </c>
      <c r="B367">
        <v>2</v>
      </c>
      <c r="C367">
        <v>28.463773799999998</v>
      </c>
    </row>
    <row r="368" spans="1:3">
      <c r="A368">
        <v>1998</v>
      </c>
      <c r="B368">
        <v>3</v>
      </c>
      <c r="C368">
        <v>32.7265467</v>
      </c>
    </row>
    <row r="369" spans="1:3">
      <c r="A369">
        <v>1998</v>
      </c>
      <c r="B369">
        <v>4</v>
      </c>
      <c r="C369">
        <v>41.185587699999999</v>
      </c>
    </row>
    <row r="370" spans="1:3">
      <c r="A370">
        <v>1998</v>
      </c>
      <c r="B370">
        <v>5</v>
      </c>
      <c r="C370">
        <v>52.240373900000002</v>
      </c>
    </row>
    <row r="371" spans="1:3">
      <c r="A371">
        <v>1998</v>
      </c>
      <c r="B371">
        <v>6</v>
      </c>
      <c r="C371">
        <v>53.455328000000002</v>
      </c>
    </row>
    <row r="372" spans="1:3">
      <c r="A372">
        <v>1998</v>
      </c>
      <c r="B372">
        <v>7</v>
      </c>
      <c r="C372">
        <v>56.251839099999998</v>
      </c>
    </row>
    <row r="373" spans="1:3">
      <c r="A373">
        <v>1998</v>
      </c>
      <c r="B373">
        <v>8</v>
      </c>
      <c r="C373">
        <v>40.863692100000002</v>
      </c>
    </row>
    <row r="374" spans="1:3">
      <c r="A374">
        <v>1998</v>
      </c>
      <c r="B374">
        <v>9</v>
      </c>
      <c r="C374">
        <v>48.0939032</v>
      </c>
    </row>
    <row r="375" spans="1:3">
      <c r="A375">
        <v>1998</v>
      </c>
      <c r="B375">
        <v>10</v>
      </c>
      <c r="C375">
        <v>52.806032399999999</v>
      </c>
    </row>
    <row r="376" spans="1:3">
      <c r="A376">
        <v>1998</v>
      </c>
      <c r="B376">
        <v>11</v>
      </c>
      <c r="C376">
        <v>54.654971400000001</v>
      </c>
    </row>
    <row r="377" spans="1:3">
      <c r="A377">
        <v>1998</v>
      </c>
      <c r="B377">
        <v>12</v>
      </c>
      <c r="C377">
        <v>53.522302600000003</v>
      </c>
    </row>
    <row r="378" spans="1:3">
      <c r="A378">
        <v>1998</v>
      </c>
      <c r="B378">
        <v>13</v>
      </c>
      <c r="C378">
        <v>58.929305599999999</v>
      </c>
    </row>
    <row r="379" spans="1:3">
      <c r="A379">
        <v>1998</v>
      </c>
      <c r="B379">
        <v>14</v>
      </c>
      <c r="C379">
        <v>48.263091099999997</v>
      </c>
    </row>
    <row r="380" spans="1:3">
      <c r="A380">
        <v>1999</v>
      </c>
      <c r="B380">
        <v>1</v>
      </c>
      <c r="C380">
        <v>14.5428867</v>
      </c>
    </row>
    <row r="381" spans="1:3">
      <c r="A381">
        <v>1999</v>
      </c>
      <c r="B381">
        <v>2</v>
      </c>
      <c r="C381">
        <v>19.1843906</v>
      </c>
    </row>
    <row r="382" spans="1:3">
      <c r="A382">
        <v>1999</v>
      </c>
      <c r="B382">
        <v>3</v>
      </c>
      <c r="C382">
        <v>23.560070799999998</v>
      </c>
    </row>
    <row r="383" spans="1:3">
      <c r="A383">
        <v>1999</v>
      </c>
      <c r="B383">
        <v>4</v>
      </c>
      <c r="C383">
        <v>31.011738099999999</v>
      </c>
    </row>
    <row r="384" spans="1:3">
      <c r="A384">
        <v>1999</v>
      </c>
      <c r="B384">
        <v>5</v>
      </c>
      <c r="C384">
        <v>37.082539400000002</v>
      </c>
    </row>
    <row r="385" spans="1:3">
      <c r="A385">
        <v>1999</v>
      </c>
      <c r="B385">
        <v>6</v>
      </c>
      <c r="C385">
        <v>47.479795299999999</v>
      </c>
    </row>
    <row r="386" spans="1:3">
      <c r="A386">
        <v>1999</v>
      </c>
      <c r="B386">
        <v>7</v>
      </c>
      <c r="C386">
        <v>54.026965199999999</v>
      </c>
    </row>
    <row r="387" spans="1:3">
      <c r="A387">
        <v>1999</v>
      </c>
      <c r="B387">
        <v>8</v>
      </c>
      <c r="C387">
        <v>47.754686300000003</v>
      </c>
    </row>
    <row r="388" spans="1:3">
      <c r="A388">
        <v>1999</v>
      </c>
      <c r="B388">
        <v>9</v>
      </c>
      <c r="C388">
        <v>40.548317400000002</v>
      </c>
    </row>
    <row r="389" spans="1:3">
      <c r="A389">
        <v>1999</v>
      </c>
      <c r="B389">
        <v>10</v>
      </c>
      <c r="C389">
        <v>45.810821300000001</v>
      </c>
    </row>
    <row r="390" spans="1:3">
      <c r="A390">
        <v>1999</v>
      </c>
      <c r="B390">
        <v>11</v>
      </c>
      <c r="C390">
        <v>48.729201199999999</v>
      </c>
    </row>
    <row r="391" spans="1:3">
      <c r="A391">
        <v>1999</v>
      </c>
      <c r="B391">
        <v>12</v>
      </c>
      <c r="C391">
        <v>44.835222000000002</v>
      </c>
    </row>
    <row r="392" spans="1:3">
      <c r="A392">
        <v>1999</v>
      </c>
      <c r="B392">
        <v>13</v>
      </c>
      <c r="C392">
        <v>58.639101199999999</v>
      </c>
    </row>
    <row r="393" spans="1:3">
      <c r="A393">
        <v>1999</v>
      </c>
      <c r="B393">
        <v>14</v>
      </c>
      <c r="C393">
        <v>43.509873499999998</v>
      </c>
    </row>
    <row r="394" spans="1:3">
      <c r="A394">
        <v>2000</v>
      </c>
      <c r="B394">
        <v>1</v>
      </c>
      <c r="C394">
        <v>20.4757085</v>
      </c>
    </row>
    <row r="395" spans="1:3">
      <c r="A395">
        <v>2000</v>
      </c>
      <c r="B395">
        <v>2</v>
      </c>
      <c r="C395">
        <v>24.206640199999999</v>
      </c>
    </row>
    <row r="396" spans="1:3">
      <c r="A396">
        <v>2000</v>
      </c>
      <c r="B396">
        <v>3</v>
      </c>
      <c r="C396">
        <v>32.9565634</v>
      </c>
    </row>
    <row r="397" spans="1:3">
      <c r="A397">
        <v>2000</v>
      </c>
      <c r="B397">
        <v>4</v>
      </c>
      <c r="C397">
        <v>36.154504899999999</v>
      </c>
    </row>
    <row r="398" spans="1:3">
      <c r="A398">
        <v>2000</v>
      </c>
      <c r="B398">
        <v>5</v>
      </c>
      <c r="C398">
        <v>41.573239000000001</v>
      </c>
    </row>
    <row r="399" spans="1:3">
      <c r="A399">
        <v>2000</v>
      </c>
      <c r="B399">
        <v>6</v>
      </c>
      <c r="C399">
        <v>47.880290199999997</v>
      </c>
    </row>
    <row r="400" spans="1:3">
      <c r="A400">
        <v>2000</v>
      </c>
      <c r="B400">
        <v>7</v>
      </c>
      <c r="C400">
        <v>39.396862200000001</v>
      </c>
    </row>
    <row r="401" spans="1:3">
      <c r="A401">
        <v>2000</v>
      </c>
      <c r="B401">
        <v>8</v>
      </c>
      <c r="C401">
        <v>36.465415900000004</v>
      </c>
    </row>
    <row r="402" spans="1:3">
      <c r="A402">
        <v>2000</v>
      </c>
      <c r="B402">
        <v>9</v>
      </c>
      <c r="C402">
        <v>42.6836354</v>
      </c>
    </row>
    <row r="403" spans="1:3">
      <c r="A403">
        <v>2000</v>
      </c>
      <c r="B403">
        <v>10</v>
      </c>
      <c r="C403">
        <v>44.460269500000003</v>
      </c>
    </row>
    <row r="404" spans="1:3">
      <c r="A404">
        <v>2000</v>
      </c>
      <c r="B404">
        <v>11</v>
      </c>
      <c r="C404">
        <v>43.882863399999998</v>
      </c>
    </row>
    <row r="405" spans="1:3">
      <c r="A405">
        <v>2000</v>
      </c>
      <c r="B405">
        <v>12</v>
      </c>
      <c r="C405">
        <v>41.129080500000001</v>
      </c>
    </row>
    <row r="406" spans="1:3">
      <c r="A406">
        <v>2000</v>
      </c>
      <c r="B406">
        <v>13</v>
      </c>
      <c r="C406">
        <v>37.353732899999997</v>
      </c>
    </row>
    <row r="407" spans="1:3">
      <c r="A407">
        <v>2000</v>
      </c>
      <c r="B407">
        <v>14</v>
      </c>
      <c r="C407">
        <v>40.063099999999999</v>
      </c>
    </row>
    <row r="408" spans="1:3">
      <c r="A408">
        <v>2001</v>
      </c>
      <c r="B408">
        <v>1</v>
      </c>
      <c r="C408">
        <v>18.664729600000001</v>
      </c>
    </row>
    <row r="409" spans="1:3">
      <c r="A409">
        <v>2001</v>
      </c>
      <c r="B409">
        <v>2</v>
      </c>
      <c r="C409">
        <v>27.5221804</v>
      </c>
    </row>
    <row r="410" spans="1:3">
      <c r="A410">
        <v>2001</v>
      </c>
      <c r="B410">
        <v>3</v>
      </c>
      <c r="C410">
        <v>22.608702399999999</v>
      </c>
    </row>
    <row r="411" spans="1:3">
      <c r="A411">
        <v>2001</v>
      </c>
      <c r="B411">
        <v>4</v>
      </c>
      <c r="C411">
        <v>27.468674799999999</v>
      </c>
    </row>
    <row r="412" spans="1:3">
      <c r="A412">
        <v>2001</v>
      </c>
      <c r="B412">
        <v>5</v>
      </c>
      <c r="C412">
        <v>27.9365907</v>
      </c>
    </row>
    <row r="413" spans="1:3">
      <c r="A413">
        <v>2001</v>
      </c>
      <c r="B413">
        <v>6</v>
      </c>
      <c r="C413">
        <v>25.700200800000001</v>
      </c>
    </row>
    <row r="414" spans="1:3">
      <c r="A414">
        <v>2001</v>
      </c>
      <c r="B414">
        <v>7</v>
      </c>
      <c r="C414">
        <v>21.164360899999998</v>
      </c>
    </row>
    <row r="415" spans="1:3">
      <c r="A415">
        <v>2001</v>
      </c>
      <c r="B415">
        <v>8</v>
      </c>
      <c r="C415">
        <v>22.302078099999999</v>
      </c>
    </row>
    <row r="416" spans="1:3">
      <c r="A416">
        <v>2001</v>
      </c>
      <c r="B416">
        <v>9</v>
      </c>
      <c r="C416">
        <v>25.070735200000001</v>
      </c>
    </row>
    <row r="417" spans="1:3">
      <c r="A417">
        <v>2001</v>
      </c>
      <c r="B417">
        <v>10</v>
      </c>
      <c r="C417">
        <v>31.390698</v>
      </c>
    </row>
    <row r="418" spans="1:3">
      <c r="A418">
        <v>2001</v>
      </c>
      <c r="B418">
        <v>11</v>
      </c>
      <c r="C418">
        <v>31.627083299999999</v>
      </c>
    </row>
    <row r="419" spans="1:3">
      <c r="A419">
        <v>2001</v>
      </c>
      <c r="B419">
        <v>12</v>
      </c>
      <c r="C419">
        <v>27.119907099999999</v>
      </c>
    </row>
    <row r="420" spans="1:3">
      <c r="A420">
        <v>2001</v>
      </c>
      <c r="B420">
        <v>13</v>
      </c>
      <c r="C420">
        <v>29.994284199999999</v>
      </c>
    </row>
    <row r="421" spans="1:3">
      <c r="A421">
        <v>2001</v>
      </c>
      <c r="B421">
        <v>14</v>
      </c>
      <c r="C421">
        <v>28.561717999999999</v>
      </c>
    </row>
    <row r="422" spans="1:3">
      <c r="A422">
        <v>2002</v>
      </c>
      <c r="B422">
        <v>1</v>
      </c>
      <c r="C422">
        <v>32.217762499999999</v>
      </c>
    </row>
    <row r="423" spans="1:3">
      <c r="A423">
        <v>2002</v>
      </c>
      <c r="B423">
        <v>2</v>
      </c>
      <c r="C423">
        <v>36.398688800000002</v>
      </c>
    </row>
    <row r="424" spans="1:3">
      <c r="A424">
        <v>2002</v>
      </c>
      <c r="B424">
        <v>3</v>
      </c>
      <c r="C424">
        <v>46.799952099999999</v>
      </c>
    </row>
    <row r="425" spans="1:3">
      <c r="A425">
        <v>2002</v>
      </c>
      <c r="B425">
        <v>4</v>
      </c>
      <c r="C425">
        <v>48.093073199999999</v>
      </c>
    </row>
    <row r="426" spans="1:3">
      <c r="A426">
        <v>2002</v>
      </c>
      <c r="B426">
        <v>5</v>
      </c>
      <c r="C426">
        <v>44.606480300000001</v>
      </c>
    </row>
    <row r="427" spans="1:3">
      <c r="A427">
        <v>2002</v>
      </c>
      <c r="B427">
        <v>6</v>
      </c>
      <c r="C427">
        <v>42.549199899999998</v>
      </c>
    </row>
    <row r="428" spans="1:3">
      <c r="A428">
        <v>2002</v>
      </c>
      <c r="B428">
        <v>7</v>
      </c>
      <c r="C428">
        <v>43.915607199999997</v>
      </c>
    </row>
    <row r="429" spans="1:3">
      <c r="A429">
        <v>2002</v>
      </c>
      <c r="B429">
        <v>8</v>
      </c>
      <c r="C429">
        <v>35.8446268</v>
      </c>
    </row>
    <row r="430" spans="1:3">
      <c r="A430">
        <v>2002</v>
      </c>
      <c r="B430">
        <v>9</v>
      </c>
      <c r="C430">
        <v>43.987912100000003</v>
      </c>
    </row>
    <row r="431" spans="1:3">
      <c r="A431">
        <v>2002</v>
      </c>
      <c r="B431">
        <v>10</v>
      </c>
      <c r="C431">
        <v>45.802919500000002</v>
      </c>
    </row>
    <row r="432" spans="1:3">
      <c r="A432">
        <v>2002</v>
      </c>
      <c r="B432">
        <v>11</v>
      </c>
      <c r="C432">
        <v>48.821596499999998</v>
      </c>
    </row>
    <row r="433" spans="1:3">
      <c r="A433">
        <v>2002</v>
      </c>
      <c r="B433">
        <v>12</v>
      </c>
      <c r="C433">
        <v>45.604081000000001</v>
      </c>
    </row>
    <row r="434" spans="1:3">
      <c r="A434">
        <v>2002</v>
      </c>
      <c r="B434">
        <v>13</v>
      </c>
      <c r="C434">
        <v>41.567764500000003</v>
      </c>
    </row>
    <row r="435" spans="1:3">
      <c r="A435">
        <v>2002</v>
      </c>
      <c r="B435">
        <v>14</v>
      </c>
      <c r="C435">
        <v>47.739244100000001</v>
      </c>
    </row>
    <row r="436" spans="1:3">
      <c r="A436">
        <v>2003</v>
      </c>
      <c r="B436">
        <v>1</v>
      </c>
      <c r="C436">
        <v>30.365282000000001</v>
      </c>
    </row>
    <row r="437" spans="1:3">
      <c r="A437">
        <v>2003</v>
      </c>
      <c r="B437">
        <v>2</v>
      </c>
      <c r="C437">
        <v>39.633955800000003</v>
      </c>
    </row>
    <row r="438" spans="1:3">
      <c r="A438">
        <v>2003</v>
      </c>
      <c r="B438">
        <v>3</v>
      </c>
      <c r="C438">
        <v>54.712842999999999</v>
      </c>
    </row>
    <row r="439" spans="1:3">
      <c r="A439">
        <v>2003</v>
      </c>
      <c r="B439">
        <v>4</v>
      </c>
      <c r="C439">
        <v>67.785823199999996</v>
      </c>
    </row>
    <row r="440" spans="1:3">
      <c r="A440">
        <v>2003</v>
      </c>
      <c r="B440">
        <v>5</v>
      </c>
      <c r="C440">
        <v>75.740281999999993</v>
      </c>
    </row>
    <row r="441" spans="1:3">
      <c r="A441">
        <v>2003</v>
      </c>
      <c r="B441">
        <v>6</v>
      </c>
      <c r="C441">
        <v>89.228277399999996</v>
      </c>
    </row>
    <row r="442" spans="1:3">
      <c r="A442">
        <v>2003</v>
      </c>
      <c r="B442">
        <v>7</v>
      </c>
      <c r="C442">
        <v>88.329077699999999</v>
      </c>
    </row>
    <row r="443" spans="1:3">
      <c r="A443">
        <v>2003</v>
      </c>
      <c r="B443">
        <v>8</v>
      </c>
      <c r="C443">
        <v>79.475419200000005</v>
      </c>
    </row>
    <row r="444" spans="1:3">
      <c r="A444">
        <v>2003</v>
      </c>
      <c r="B444">
        <v>9</v>
      </c>
      <c r="C444">
        <v>82.518864300000004</v>
      </c>
    </row>
    <row r="445" spans="1:3">
      <c r="A445">
        <v>2003</v>
      </c>
      <c r="B445">
        <v>10</v>
      </c>
      <c r="C445">
        <v>91.372522900000007</v>
      </c>
    </row>
    <row r="446" spans="1:3">
      <c r="A446">
        <v>2003</v>
      </c>
      <c r="B446">
        <v>11</v>
      </c>
      <c r="C446">
        <v>84.178925300000003</v>
      </c>
    </row>
    <row r="447" spans="1:3">
      <c r="A447">
        <v>2003</v>
      </c>
      <c r="B447">
        <v>12</v>
      </c>
      <c r="C447">
        <v>93.5859375</v>
      </c>
    </row>
    <row r="448" spans="1:3">
      <c r="A448">
        <v>2003</v>
      </c>
      <c r="B448">
        <v>13</v>
      </c>
      <c r="C448">
        <v>72.350990899999999</v>
      </c>
    </row>
    <row r="449" spans="1:3">
      <c r="A449">
        <v>2003</v>
      </c>
      <c r="B449">
        <v>14</v>
      </c>
      <c r="C449">
        <v>89.159108200000006</v>
      </c>
    </row>
  </sheetData>
  <phoneticPr fontId="21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H59"/>
  <sheetViews>
    <sheetView topLeftCell="A71" zoomScale="115" zoomScaleNormal="115" workbookViewId="0">
      <selection activeCell="C58" sqref="C58:D59"/>
    </sheetView>
  </sheetViews>
  <sheetFormatPr defaultRowHeight="15"/>
  <cols>
    <col min="1" max="1" width="9.140625" style="180"/>
    <col min="2" max="2" width="9.140625" style="181"/>
    <col min="3" max="7" width="13.140625" style="180" customWidth="1"/>
    <col min="8" max="9" width="9.140625" style="180"/>
    <col min="10" max="10" width="13.140625" style="180" bestFit="1" customWidth="1"/>
    <col min="11" max="11" width="13.140625" style="180" customWidth="1"/>
    <col min="12" max="13" width="8.7109375" style="181" customWidth="1"/>
    <col min="14" max="14" width="13.140625" style="181" customWidth="1"/>
    <col min="15" max="16" width="13.140625" style="182" customWidth="1"/>
    <col min="17" max="19" width="13.140625" style="180" customWidth="1"/>
    <col min="20" max="20" width="9.140625" style="180"/>
    <col min="21" max="21" width="11.42578125" style="181" customWidth="1"/>
    <col min="22" max="22" width="9.140625" style="181"/>
    <col min="23" max="23" width="12.42578125" style="181" customWidth="1"/>
    <col min="24" max="29" width="9.140625" style="181"/>
    <col min="30" max="16384" width="9.140625" style="180"/>
  </cols>
  <sheetData>
    <row r="1" spans="2:86">
      <c r="C1" s="402" t="s">
        <v>805</v>
      </c>
      <c r="D1" s="402" t="s">
        <v>806</v>
      </c>
      <c r="E1" s="402" t="s">
        <v>807</v>
      </c>
      <c r="G1" s="213" t="s">
        <v>212</v>
      </c>
      <c r="H1" s="212"/>
      <c r="I1" s="212"/>
      <c r="J1" s="212"/>
      <c r="M1" s="182"/>
      <c r="N1" s="182"/>
    </row>
    <row r="2" spans="2:86">
      <c r="C2" s="180" t="s">
        <v>210</v>
      </c>
      <c r="G2" s="213" t="s">
        <v>213</v>
      </c>
      <c r="H2" s="212"/>
      <c r="I2" s="212"/>
      <c r="J2" s="212"/>
      <c r="M2" s="182"/>
      <c r="N2" s="182"/>
    </row>
    <row r="3" spans="2:86">
      <c r="C3" s="180" t="s">
        <v>204</v>
      </c>
      <c r="G3" s="213" t="s">
        <v>214</v>
      </c>
      <c r="H3" s="212"/>
      <c r="I3" s="212"/>
      <c r="J3" s="212"/>
      <c r="M3" s="182"/>
      <c r="N3" s="182"/>
    </row>
    <row r="4" spans="2:86">
      <c r="F4" s="182"/>
      <c r="I4" s="182"/>
      <c r="J4" s="182"/>
      <c r="K4" s="182"/>
      <c r="L4" s="182"/>
      <c r="M4" s="182"/>
      <c r="N4" s="182"/>
      <c r="Q4" s="182"/>
      <c r="R4" s="182"/>
      <c r="S4" s="182"/>
      <c r="T4" s="182"/>
      <c r="U4" s="182"/>
      <c r="V4" s="182"/>
      <c r="W4" s="284" t="s">
        <v>349</v>
      </c>
      <c r="X4" s="182"/>
      <c r="Y4" s="182"/>
      <c r="Z4" s="285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</row>
    <row r="5" spans="2:86">
      <c r="C5" s="199" t="s">
        <v>184</v>
      </c>
      <c r="D5" s="269" t="s">
        <v>340</v>
      </c>
      <c r="E5" s="269" t="s">
        <v>181</v>
      </c>
      <c r="F5" s="182"/>
      <c r="G5" s="283" t="s">
        <v>40</v>
      </c>
      <c r="I5" s="282" t="s">
        <v>40</v>
      </c>
      <c r="J5" s="182"/>
      <c r="K5" s="182"/>
      <c r="L5" s="182"/>
      <c r="M5" s="182"/>
      <c r="N5" s="182"/>
      <c r="Q5" s="182"/>
      <c r="R5" s="182"/>
      <c r="S5" s="182"/>
      <c r="T5" s="182"/>
      <c r="U5" s="182"/>
      <c r="V5" s="182"/>
      <c r="W5" s="284" t="s">
        <v>350</v>
      </c>
      <c r="X5" s="182"/>
      <c r="Y5" s="182"/>
      <c r="Z5" s="285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</row>
    <row r="6" spans="2:86">
      <c r="B6" s="401" t="s">
        <v>0</v>
      </c>
      <c r="C6" s="199" t="s">
        <v>184</v>
      </c>
      <c r="D6" s="269" t="s">
        <v>340</v>
      </c>
      <c r="E6" s="206" t="s">
        <v>225</v>
      </c>
      <c r="F6" s="276" t="s">
        <v>342</v>
      </c>
      <c r="G6" s="282" t="s">
        <v>344</v>
      </c>
      <c r="H6" s="283" t="s">
        <v>348</v>
      </c>
      <c r="I6" s="282" t="s">
        <v>347</v>
      </c>
      <c r="J6" s="182"/>
      <c r="K6" s="182"/>
      <c r="L6" s="182"/>
      <c r="M6" s="182"/>
      <c r="N6" s="182"/>
      <c r="Q6" s="182"/>
      <c r="R6" s="182"/>
      <c r="S6" s="182"/>
      <c r="T6" s="182"/>
      <c r="U6" s="182"/>
      <c r="V6" s="182"/>
      <c r="W6" s="277" t="s">
        <v>0</v>
      </c>
      <c r="X6" s="199" t="s">
        <v>351</v>
      </c>
      <c r="Y6" s="269" t="s">
        <v>340</v>
      </c>
      <c r="Z6" s="286" t="s">
        <v>28</v>
      </c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</row>
    <row r="7" spans="2:86">
      <c r="B7" s="181">
        <v>1971</v>
      </c>
      <c r="C7" s="192">
        <v>2.4679199999999999</v>
      </c>
      <c r="D7" s="180">
        <v>2.3805600000000005</v>
      </c>
      <c r="E7" s="180">
        <v>2.5149599999999999</v>
      </c>
      <c r="F7" s="180">
        <f>E7-C7</f>
        <v>4.7039999999999971E-2</v>
      </c>
      <c r="G7" s="182">
        <f>C7*1000*0.0239</f>
        <v>58.983288000000002</v>
      </c>
      <c r="H7" s="182">
        <f>D7*1000*0.0239</f>
        <v>56.895384000000014</v>
      </c>
      <c r="I7" s="182">
        <f>(D7*1000*0.0239)-(C7*1000*0.0239)</f>
        <v>-2.0879039999999875</v>
      </c>
      <c r="J7" s="182"/>
      <c r="K7" s="182"/>
      <c r="L7" s="182"/>
      <c r="M7" s="182"/>
      <c r="N7" s="182"/>
      <c r="Q7" s="182"/>
      <c r="R7" s="182"/>
      <c r="S7" s="182"/>
      <c r="T7" s="182"/>
      <c r="U7" s="182"/>
      <c r="V7" s="182"/>
      <c r="W7" s="181">
        <v>1971</v>
      </c>
      <c r="X7" s="192">
        <v>2.4679199999999999</v>
      </c>
      <c r="Y7" s="180">
        <v>2.3805600000000005</v>
      </c>
      <c r="Z7" s="285">
        <f>Y7/X7</f>
        <v>0.9646017699115047</v>
      </c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</row>
    <row r="8" spans="2:86">
      <c r="B8" s="181">
        <v>1972</v>
      </c>
      <c r="C8" s="192">
        <v>1.8782400000000001</v>
      </c>
      <c r="D8" s="180">
        <v>1.5487920000000002</v>
      </c>
      <c r="E8" s="180">
        <v>1.4676480000000001</v>
      </c>
      <c r="F8" s="180">
        <f t="shared" ref="F8:F53" si="0">E8-C8</f>
        <v>-0.41059200000000007</v>
      </c>
      <c r="G8" s="182">
        <f t="shared" ref="G8:G52" si="1">C8*1000*0.0239</f>
        <v>44.889936000000006</v>
      </c>
      <c r="H8" s="182">
        <f t="shared" ref="H8:H52" si="2">D8*1000*0.0239</f>
        <v>37.016128800000004</v>
      </c>
      <c r="I8" s="182">
        <f t="shared" ref="I8:I52" si="3">(D8*1000*0.0239)-(C8*1000*0.0239)</f>
        <v>-7.8738072000000017</v>
      </c>
      <c r="J8" s="182"/>
      <c r="K8" s="182"/>
      <c r="L8" s="182"/>
      <c r="M8" s="182"/>
      <c r="N8" s="182"/>
      <c r="Q8" s="182"/>
      <c r="R8" s="182"/>
      <c r="S8" s="182"/>
      <c r="T8" s="182"/>
      <c r="U8" s="182"/>
      <c r="V8" s="182"/>
      <c r="W8" s="181">
        <v>1972</v>
      </c>
      <c r="X8" s="192">
        <v>1.8782400000000001</v>
      </c>
      <c r="Y8" s="180">
        <v>1.5487920000000002</v>
      </c>
      <c r="Z8" s="285">
        <f t="shared" ref="Z8:Z52" si="4">Y8/X8</f>
        <v>0.8245974955277281</v>
      </c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</row>
    <row r="9" spans="2:86">
      <c r="B9" s="181">
        <v>1974</v>
      </c>
      <c r="C9" s="192">
        <v>1.1119449600000002</v>
      </c>
      <c r="D9" s="180">
        <v>1.9921440000000001</v>
      </c>
      <c r="E9" s="180">
        <v>1.8681465600000002</v>
      </c>
      <c r="F9" s="180">
        <f t="shared" si="0"/>
        <v>0.75620160000000003</v>
      </c>
      <c r="G9" s="182">
        <f t="shared" si="1"/>
        <v>26.575484544000009</v>
      </c>
      <c r="H9" s="182">
        <f t="shared" si="2"/>
        <v>47.612241600000004</v>
      </c>
      <c r="I9" s="182">
        <f t="shared" si="3"/>
        <v>21.036757055999995</v>
      </c>
      <c r="J9" s="182"/>
      <c r="K9" s="182"/>
      <c r="L9" s="182"/>
      <c r="M9" s="182"/>
      <c r="N9" s="182"/>
      <c r="Q9" s="182"/>
      <c r="R9" s="182"/>
      <c r="S9" s="182"/>
      <c r="T9" s="182"/>
      <c r="U9" s="182"/>
      <c r="V9" s="182"/>
      <c r="W9" s="181">
        <v>1974</v>
      </c>
      <c r="X9" s="192">
        <v>1.1119449600000002</v>
      </c>
      <c r="Y9" s="180">
        <v>1.9921440000000001</v>
      </c>
      <c r="Z9" s="285">
        <f t="shared" si="4"/>
        <v>1.7915850798946018</v>
      </c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</row>
    <row r="10" spans="2:86">
      <c r="B10" s="181">
        <v>1975</v>
      </c>
      <c r="C10" s="192">
        <v>1.8051263999999998</v>
      </c>
      <c r="D10" s="180">
        <v>3.4455960000000005</v>
      </c>
      <c r="E10" s="180">
        <v>3.3968121600000005</v>
      </c>
      <c r="F10" s="180">
        <f t="shared" si="0"/>
        <v>1.5916857600000007</v>
      </c>
      <c r="G10" s="182">
        <f t="shared" si="1"/>
        <v>43.142520959999999</v>
      </c>
      <c r="H10" s="182">
        <f t="shared" si="2"/>
        <v>82.34974440000002</v>
      </c>
      <c r="I10" s="182">
        <f t="shared" si="3"/>
        <v>39.207223440000021</v>
      </c>
      <c r="J10" s="182"/>
      <c r="K10" s="182"/>
      <c r="L10" s="182"/>
      <c r="M10" s="182"/>
      <c r="N10" s="182"/>
      <c r="Q10" s="182"/>
      <c r="R10" s="182"/>
      <c r="S10" s="182"/>
      <c r="T10" s="182"/>
      <c r="U10" s="182"/>
      <c r="V10" s="182"/>
      <c r="W10" s="181">
        <v>1975</v>
      </c>
      <c r="X10" s="192">
        <v>1.8051263999999998</v>
      </c>
      <c r="Y10" s="180">
        <v>3.4455960000000005</v>
      </c>
      <c r="Z10" s="285">
        <f t="shared" si="4"/>
        <v>1.9087837837837842</v>
      </c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</row>
    <row r="11" spans="2:86">
      <c r="B11" s="181">
        <v>1976</v>
      </c>
      <c r="C11" s="192">
        <v>1.5632265600000004</v>
      </c>
      <c r="D11" s="180">
        <v>2.9963472000000007</v>
      </c>
      <c r="E11" s="180">
        <v>3.14067936</v>
      </c>
      <c r="F11" s="180">
        <f t="shared" si="0"/>
        <v>1.5774527999999997</v>
      </c>
      <c r="G11" s="182">
        <f t="shared" si="1"/>
        <v>37.361114784000009</v>
      </c>
      <c r="H11" s="182">
        <f t="shared" si="2"/>
        <v>71.612698080000015</v>
      </c>
      <c r="I11" s="182">
        <f t="shared" si="3"/>
        <v>34.251583296000007</v>
      </c>
      <c r="J11" s="182"/>
      <c r="K11" s="182"/>
      <c r="L11" s="182"/>
      <c r="M11" s="182"/>
      <c r="N11" s="182"/>
      <c r="Q11" s="182"/>
      <c r="R11" s="182"/>
      <c r="S11" s="182"/>
      <c r="T11" s="182"/>
      <c r="U11" s="182"/>
      <c r="V11" s="182"/>
      <c r="W11" s="181">
        <v>1976</v>
      </c>
      <c r="X11" s="192">
        <v>1.5632265600000004</v>
      </c>
      <c r="Y11" s="180">
        <v>2.9963472000000007</v>
      </c>
      <c r="Z11" s="285">
        <f t="shared" si="4"/>
        <v>1.9167709125924779</v>
      </c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</row>
    <row r="12" spans="2:86">
      <c r="B12" s="181">
        <v>1977</v>
      </c>
      <c r="C12" s="192">
        <v>1.1404041600000003</v>
      </c>
      <c r="D12" s="180">
        <v>1.9819800000000003</v>
      </c>
      <c r="E12" s="180">
        <v>1.9372617600000002</v>
      </c>
      <c r="F12" s="180">
        <f t="shared" si="0"/>
        <v>0.79685759999999983</v>
      </c>
      <c r="G12" s="182">
        <f t="shared" si="1"/>
        <v>27.255659424000008</v>
      </c>
      <c r="H12" s="182">
        <f t="shared" si="2"/>
        <v>47.369322000000011</v>
      </c>
      <c r="I12" s="182">
        <f t="shared" si="3"/>
        <v>20.113662576000003</v>
      </c>
      <c r="J12" s="182"/>
      <c r="K12" s="182"/>
      <c r="L12" s="182"/>
      <c r="M12" s="182"/>
      <c r="N12" s="182"/>
      <c r="Q12" s="182"/>
      <c r="R12" s="182"/>
      <c r="S12" s="182"/>
      <c r="T12" s="182"/>
      <c r="U12" s="182"/>
      <c r="V12" s="182"/>
      <c r="W12" s="181">
        <v>1977</v>
      </c>
      <c r="X12" s="192">
        <v>1.1404041600000003</v>
      </c>
      <c r="Y12" s="180">
        <v>1.9819800000000003</v>
      </c>
      <c r="Z12" s="285">
        <f t="shared" si="4"/>
        <v>1.7379627938221478</v>
      </c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</row>
    <row r="13" spans="2:86">
      <c r="B13" s="181">
        <v>1978</v>
      </c>
      <c r="C13" s="192">
        <v>1.3924713600000003</v>
      </c>
      <c r="D13" s="180">
        <v>2.9800848000000002</v>
      </c>
      <c r="E13" s="180">
        <v>2.5918233600000002</v>
      </c>
      <c r="F13" s="180">
        <f t="shared" si="0"/>
        <v>1.199352</v>
      </c>
      <c r="G13" s="182">
        <f t="shared" si="1"/>
        <v>33.280065504000007</v>
      </c>
      <c r="H13" s="182">
        <f t="shared" si="2"/>
        <v>71.224026720000012</v>
      </c>
      <c r="I13" s="182">
        <f t="shared" si="3"/>
        <v>37.943961216000005</v>
      </c>
      <c r="J13" s="182"/>
      <c r="K13" s="182"/>
      <c r="L13" s="182"/>
      <c r="M13" s="182"/>
      <c r="N13" s="182"/>
      <c r="Q13" s="182"/>
      <c r="R13" s="182"/>
      <c r="S13" s="182"/>
      <c r="T13" s="182"/>
      <c r="U13" s="182"/>
      <c r="V13" s="182"/>
      <c r="W13" s="181">
        <v>1978</v>
      </c>
      <c r="X13" s="192">
        <v>1.3924713600000003</v>
      </c>
      <c r="Y13" s="180">
        <v>2.9800848000000002</v>
      </c>
      <c r="Z13" s="285">
        <f t="shared" si="4"/>
        <v>2.140140821280518</v>
      </c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</row>
    <row r="14" spans="2:86">
      <c r="B14" s="181">
        <v>1979</v>
      </c>
      <c r="C14" s="192">
        <v>2.5317600000000002</v>
      </c>
      <c r="D14" s="180">
        <v>2.8343280000000006</v>
      </c>
      <c r="E14" s="180">
        <v>2.6599440000000003</v>
      </c>
      <c r="F14" s="180">
        <f t="shared" si="0"/>
        <v>0.12818400000000008</v>
      </c>
      <c r="G14" s="182">
        <f t="shared" si="1"/>
        <v>60.509064000000009</v>
      </c>
      <c r="H14" s="182">
        <f t="shared" si="2"/>
        <v>67.740439200000012</v>
      </c>
      <c r="I14" s="182">
        <f t="shared" si="3"/>
        <v>7.2313752000000022</v>
      </c>
      <c r="J14" s="182"/>
      <c r="K14" s="182"/>
      <c r="L14" s="182"/>
      <c r="M14" s="182"/>
      <c r="N14" s="182"/>
      <c r="Q14" s="182"/>
      <c r="R14" s="182"/>
      <c r="S14" s="182"/>
      <c r="T14" s="182"/>
      <c r="U14" s="182"/>
      <c r="V14" s="182"/>
      <c r="W14" s="181">
        <v>1979</v>
      </c>
      <c r="X14" s="192">
        <v>2.5317600000000002</v>
      </c>
      <c r="Y14" s="180">
        <v>2.8343280000000006</v>
      </c>
      <c r="Z14" s="285">
        <f t="shared" si="4"/>
        <v>1.1195089581950897</v>
      </c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</row>
    <row r="15" spans="2:86">
      <c r="B15" s="181">
        <v>1980</v>
      </c>
      <c r="C15" s="192">
        <v>1.4006160000000005</v>
      </c>
      <c r="D15" s="180">
        <v>4.0798800000000002</v>
      </c>
      <c r="E15" s="180">
        <v>3.7159920000000004</v>
      </c>
      <c r="F15" s="180">
        <f t="shared" si="0"/>
        <v>2.3153759999999997</v>
      </c>
      <c r="G15" s="182">
        <f t="shared" si="1"/>
        <v>33.474722400000012</v>
      </c>
      <c r="H15" s="182">
        <f t="shared" si="2"/>
        <v>97.509132000000008</v>
      </c>
      <c r="I15" s="182">
        <f t="shared" si="3"/>
        <v>64.034409600000004</v>
      </c>
      <c r="J15" s="182"/>
      <c r="K15" s="182"/>
      <c r="L15" s="182"/>
      <c r="M15" s="182"/>
      <c r="N15" s="182"/>
      <c r="Q15" s="182"/>
      <c r="R15" s="182"/>
      <c r="S15" s="182"/>
      <c r="T15" s="182"/>
      <c r="U15" s="182"/>
      <c r="V15" s="182"/>
      <c r="W15" s="181">
        <v>1980</v>
      </c>
      <c r="X15" s="192">
        <v>1.4006160000000005</v>
      </c>
      <c r="Y15" s="180">
        <v>4.0798800000000002</v>
      </c>
      <c r="Z15" s="285">
        <f t="shared" si="4"/>
        <v>2.9129183159409848</v>
      </c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</row>
    <row r="16" spans="2:86">
      <c r="B16" s="181">
        <v>1981</v>
      </c>
      <c r="C16" s="192">
        <v>1.313256</v>
      </c>
      <c r="D16" s="180">
        <v>2.5226880000000005</v>
      </c>
      <c r="E16" s="180">
        <v>2.6061840000000003</v>
      </c>
      <c r="F16" s="180">
        <f t="shared" si="0"/>
        <v>1.2929280000000003</v>
      </c>
      <c r="G16" s="182">
        <f t="shared" si="1"/>
        <v>31.386818400000003</v>
      </c>
      <c r="H16" s="182">
        <f t="shared" si="2"/>
        <v>60.292243200000016</v>
      </c>
      <c r="I16" s="182">
        <f t="shared" si="3"/>
        <v>28.905424800000013</v>
      </c>
      <c r="J16" s="182"/>
      <c r="K16" s="182"/>
      <c r="L16" s="182"/>
      <c r="M16" s="182"/>
      <c r="N16" s="182"/>
      <c r="Q16" s="182"/>
      <c r="R16" s="182"/>
      <c r="S16" s="182"/>
      <c r="T16" s="182"/>
      <c r="U16" s="182"/>
      <c r="V16" s="182"/>
      <c r="W16" s="181">
        <v>1981</v>
      </c>
      <c r="X16" s="192">
        <v>1.313256</v>
      </c>
      <c r="Y16" s="180">
        <v>2.5226880000000005</v>
      </c>
      <c r="Z16" s="285">
        <f t="shared" si="4"/>
        <v>1.9209415376743</v>
      </c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</row>
    <row r="17" spans="2:86">
      <c r="B17" s="181">
        <v>1982</v>
      </c>
      <c r="C17" s="192">
        <v>1.8478320000000001</v>
      </c>
      <c r="D17" s="180">
        <v>1.9983600000000001</v>
      </c>
      <c r="E17" s="180">
        <v>1.86816</v>
      </c>
      <c r="F17" s="180">
        <f t="shared" si="0"/>
        <v>2.0327999999999902E-2</v>
      </c>
      <c r="G17" s="182">
        <f t="shared" si="1"/>
        <v>44.163184800000003</v>
      </c>
      <c r="H17" s="182">
        <f t="shared" si="2"/>
        <v>47.760804000000007</v>
      </c>
      <c r="I17" s="182">
        <f t="shared" si="3"/>
        <v>3.597619200000004</v>
      </c>
      <c r="J17" s="182"/>
      <c r="K17" s="182"/>
      <c r="L17" s="182"/>
      <c r="M17" s="182"/>
      <c r="N17" s="182"/>
      <c r="Q17" s="182"/>
      <c r="R17" s="182"/>
      <c r="S17" s="182"/>
      <c r="T17" s="182"/>
      <c r="U17" s="182"/>
      <c r="V17" s="182"/>
      <c r="W17" s="181">
        <v>1982</v>
      </c>
      <c r="X17" s="192">
        <v>1.8478320000000001</v>
      </c>
      <c r="Y17" s="180">
        <v>1.9983600000000001</v>
      </c>
      <c r="Z17" s="285">
        <f t="shared" si="4"/>
        <v>1.0814619510864625</v>
      </c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</row>
    <row r="18" spans="2:86">
      <c r="B18" s="181">
        <v>1983</v>
      </c>
      <c r="C18" s="192">
        <v>2.5897200000000002</v>
      </c>
      <c r="D18" s="180">
        <v>3.1993920000000005</v>
      </c>
      <c r="E18" s="180">
        <v>2.514456</v>
      </c>
      <c r="F18" s="180">
        <f t="shared" si="0"/>
        <v>-7.526400000000022E-2</v>
      </c>
      <c r="G18" s="182">
        <f t="shared" si="1"/>
        <v>61.894308000000009</v>
      </c>
      <c r="H18" s="182">
        <f t="shared" si="2"/>
        <v>76.465468800000011</v>
      </c>
      <c r="I18" s="182">
        <f t="shared" si="3"/>
        <v>14.571160800000001</v>
      </c>
      <c r="J18" s="182"/>
      <c r="K18" s="182"/>
      <c r="L18" s="182"/>
      <c r="M18" s="182"/>
      <c r="N18" s="182"/>
      <c r="Q18" s="182"/>
      <c r="R18" s="182"/>
      <c r="S18" s="182"/>
      <c r="T18" s="182"/>
      <c r="U18" s="182"/>
      <c r="V18" s="182"/>
      <c r="W18" s="181">
        <v>1983</v>
      </c>
      <c r="X18" s="192">
        <v>2.5897200000000002</v>
      </c>
      <c r="Y18" s="180">
        <v>3.1993920000000005</v>
      </c>
      <c r="Z18" s="285">
        <f t="shared" si="4"/>
        <v>1.2354200454103146</v>
      </c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</row>
    <row r="19" spans="2:86">
      <c r="B19" s="181">
        <v>1984</v>
      </c>
      <c r="C19" s="192">
        <v>2.2421280000000001</v>
      </c>
      <c r="D19" s="180">
        <v>2.8376880000000004</v>
      </c>
      <c r="E19" s="180">
        <v>2.7115200000000006</v>
      </c>
      <c r="F19" s="180">
        <f t="shared" si="0"/>
        <v>0.46939200000000048</v>
      </c>
      <c r="G19" s="182">
        <f t="shared" si="1"/>
        <v>53.586859200000006</v>
      </c>
      <c r="H19" s="182">
        <f t="shared" si="2"/>
        <v>67.82074320000001</v>
      </c>
      <c r="I19" s="182">
        <f t="shared" si="3"/>
        <v>14.233884000000003</v>
      </c>
      <c r="J19" s="182"/>
      <c r="K19" s="182"/>
      <c r="L19" s="182"/>
      <c r="M19" s="182"/>
      <c r="N19" s="182"/>
      <c r="Q19" s="182"/>
      <c r="R19" s="182"/>
      <c r="S19" s="182"/>
      <c r="T19" s="182"/>
      <c r="U19" s="182"/>
      <c r="V19" s="182"/>
      <c r="W19" s="181">
        <v>1984</v>
      </c>
      <c r="X19" s="192">
        <v>2.2421280000000001</v>
      </c>
      <c r="Y19" s="180">
        <v>2.8376880000000004</v>
      </c>
      <c r="Z19" s="285">
        <f t="shared" si="4"/>
        <v>1.2656226584744494</v>
      </c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</row>
    <row r="20" spans="2:86">
      <c r="B20" s="181">
        <v>1985</v>
      </c>
      <c r="C20" s="192">
        <v>1.3720559999999999</v>
      </c>
      <c r="D20" s="180">
        <v>2.2441440000000008</v>
      </c>
      <c r="E20" s="180">
        <v>2.0307839999999997</v>
      </c>
      <c r="F20" s="180">
        <f t="shared" si="0"/>
        <v>0.65872799999999976</v>
      </c>
      <c r="G20" s="182">
        <f t="shared" si="1"/>
        <v>32.792138400000006</v>
      </c>
      <c r="H20" s="182">
        <f t="shared" si="2"/>
        <v>53.635041600000022</v>
      </c>
      <c r="I20" s="182">
        <f t="shared" si="3"/>
        <v>20.842903200000016</v>
      </c>
      <c r="J20" s="182"/>
      <c r="K20" s="182"/>
      <c r="L20" s="182"/>
      <c r="M20" s="182"/>
      <c r="N20" s="182"/>
      <c r="Q20" s="182"/>
      <c r="R20" s="182"/>
      <c r="S20" s="182"/>
      <c r="T20" s="182"/>
      <c r="U20" s="182"/>
      <c r="V20" s="182"/>
      <c r="W20" s="181">
        <v>1985</v>
      </c>
      <c r="X20" s="192">
        <v>1.3720559999999999</v>
      </c>
      <c r="Y20" s="180">
        <v>2.2441440000000008</v>
      </c>
      <c r="Z20" s="285">
        <f t="shared" si="4"/>
        <v>1.6356067099302076</v>
      </c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</row>
    <row r="21" spans="2:86">
      <c r="B21" s="181">
        <v>1986</v>
      </c>
      <c r="C21" s="192">
        <v>2.7137040000000003</v>
      </c>
      <c r="D21" s="180">
        <v>3.0492000000000004</v>
      </c>
      <c r="E21" s="180">
        <v>3.0918720000000004</v>
      </c>
      <c r="F21" s="180">
        <f t="shared" si="0"/>
        <v>0.37816800000000006</v>
      </c>
      <c r="G21" s="182">
        <f t="shared" si="1"/>
        <v>64.857525600000002</v>
      </c>
      <c r="H21" s="182">
        <f t="shared" si="2"/>
        <v>72.875880000000009</v>
      </c>
      <c r="I21" s="182">
        <f t="shared" si="3"/>
        <v>8.0183544000000069</v>
      </c>
      <c r="J21" s="182"/>
      <c r="K21" s="182"/>
      <c r="L21" s="182"/>
      <c r="M21" s="182"/>
      <c r="N21" s="182"/>
      <c r="Q21" s="182"/>
      <c r="R21" s="182"/>
      <c r="S21" s="182"/>
      <c r="T21" s="182"/>
      <c r="U21" s="182"/>
      <c r="V21" s="182"/>
      <c r="W21" s="181">
        <v>1986</v>
      </c>
      <c r="X21" s="192">
        <v>2.7137040000000003</v>
      </c>
      <c r="Y21" s="180">
        <v>3.0492000000000004</v>
      </c>
      <c r="Z21" s="285">
        <f t="shared" si="4"/>
        <v>1.1236302853959017</v>
      </c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</row>
    <row r="22" spans="2:86">
      <c r="B22" s="181">
        <v>1987</v>
      </c>
      <c r="C22" s="192">
        <v>2.049096</v>
      </c>
      <c r="D22" s="180">
        <v>2.8884240000000005</v>
      </c>
      <c r="E22" s="180">
        <v>2.7889679999999997</v>
      </c>
      <c r="F22" s="180">
        <f t="shared" si="0"/>
        <v>0.73987199999999964</v>
      </c>
      <c r="G22" s="182">
        <f t="shared" si="1"/>
        <v>48.973394400000004</v>
      </c>
      <c r="H22" s="182">
        <f t="shared" si="2"/>
        <v>69.03333360000002</v>
      </c>
      <c r="I22" s="182">
        <f t="shared" si="3"/>
        <v>20.059939200000017</v>
      </c>
      <c r="J22" s="182"/>
      <c r="K22" s="182"/>
      <c r="L22" s="182"/>
      <c r="M22" s="182"/>
      <c r="N22" s="182"/>
      <c r="Q22" s="182"/>
      <c r="R22" s="182"/>
      <c r="S22" s="182"/>
      <c r="T22" s="182"/>
      <c r="U22" s="182"/>
      <c r="V22" s="182"/>
      <c r="W22" s="181">
        <v>1987</v>
      </c>
      <c r="X22" s="192">
        <v>2.049096</v>
      </c>
      <c r="Y22" s="180">
        <v>2.8884240000000005</v>
      </c>
      <c r="Z22" s="285">
        <f t="shared" si="4"/>
        <v>1.4096089202262854</v>
      </c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</row>
    <row r="23" spans="2:86">
      <c r="B23" s="181">
        <v>1988</v>
      </c>
      <c r="C23" s="192">
        <v>1.8192720000000004</v>
      </c>
      <c r="D23" s="180">
        <v>4.3725360000000002</v>
      </c>
      <c r="E23" s="180">
        <v>4.2443520000000001</v>
      </c>
      <c r="F23" s="180">
        <f t="shared" si="0"/>
        <v>2.4250799999999995</v>
      </c>
      <c r="G23" s="182">
        <f t="shared" si="1"/>
        <v>43.480600800000012</v>
      </c>
      <c r="H23" s="182">
        <f t="shared" si="2"/>
        <v>104.5036104</v>
      </c>
      <c r="I23" s="182">
        <f t="shared" si="3"/>
        <v>61.023009599999988</v>
      </c>
      <c r="J23" s="182"/>
      <c r="K23" s="182"/>
      <c r="L23" s="182"/>
      <c r="M23" s="182"/>
      <c r="N23" s="182"/>
      <c r="Q23" s="182"/>
      <c r="R23" s="182"/>
      <c r="S23" s="182"/>
      <c r="T23" s="182"/>
      <c r="U23" s="182"/>
      <c r="V23" s="182"/>
      <c r="W23" s="181">
        <v>1988</v>
      </c>
      <c r="X23" s="192">
        <v>1.8192720000000004</v>
      </c>
      <c r="Y23" s="180">
        <v>4.3725360000000002</v>
      </c>
      <c r="Z23" s="285">
        <f t="shared" si="4"/>
        <v>2.4034536891679745</v>
      </c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</row>
    <row r="24" spans="2:86" ht="15.75" thickBot="1">
      <c r="B24" s="181">
        <v>1989</v>
      </c>
      <c r="C24" s="192">
        <v>1.2156480000000001</v>
      </c>
      <c r="D24" s="180">
        <v>2.8518000000000003</v>
      </c>
      <c r="E24" s="180">
        <v>2.7096719999999999</v>
      </c>
      <c r="F24" s="180">
        <f t="shared" si="0"/>
        <v>1.4940239999999998</v>
      </c>
      <c r="G24" s="182">
        <f t="shared" si="1"/>
        <v>29.053987200000005</v>
      </c>
      <c r="H24" s="182">
        <f t="shared" si="2"/>
        <v>68.158020000000008</v>
      </c>
      <c r="I24" s="182">
        <f t="shared" si="3"/>
        <v>39.104032799999999</v>
      </c>
      <c r="J24" s="182"/>
      <c r="K24" s="182"/>
      <c r="L24" s="182"/>
      <c r="M24" s="182"/>
      <c r="N24" s="182"/>
      <c r="Q24" s="182"/>
      <c r="R24" s="282" t="s">
        <v>345</v>
      </c>
      <c r="S24" s="282" t="s">
        <v>346</v>
      </c>
      <c r="T24" s="282" t="s">
        <v>138</v>
      </c>
      <c r="U24" s="182"/>
      <c r="V24" s="182"/>
      <c r="W24" s="181">
        <v>1989</v>
      </c>
      <c r="X24" s="192">
        <v>1.2156480000000001</v>
      </c>
      <c r="Y24" s="180">
        <v>2.8518000000000003</v>
      </c>
      <c r="Z24" s="285">
        <f t="shared" si="4"/>
        <v>2.3459093421779991</v>
      </c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</row>
    <row r="25" spans="2:86">
      <c r="B25" s="181">
        <v>1990</v>
      </c>
      <c r="C25" s="192">
        <v>1.7766000000000002</v>
      </c>
      <c r="D25" s="180">
        <v>3.2444160000000006</v>
      </c>
      <c r="E25" s="180">
        <v>2.9475600000000002</v>
      </c>
      <c r="F25" s="180">
        <f t="shared" si="0"/>
        <v>1.17096</v>
      </c>
      <c r="G25" s="182">
        <f t="shared" si="1"/>
        <v>42.460740000000008</v>
      </c>
      <c r="H25" s="182">
        <f t="shared" si="2"/>
        <v>77.541542400000012</v>
      </c>
      <c r="I25" s="182">
        <f t="shared" si="3"/>
        <v>35.080802400000003</v>
      </c>
      <c r="J25" s="182"/>
      <c r="K25" s="182"/>
      <c r="L25" s="182"/>
      <c r="M25" s="182"/>
      <c r="N25" s="182"/>
      <c r="Q25" s="263">
        <v>1999</v>
      </c>
      <c r="R25" s="264">
        <v>7</v>
      </c>
      <c r="S25" s="264">
        <v>4</v>
      </c>
      <c r="T25" s="279">
        <v>0.86569499999999999</v>
      </c>
      <c r="U25" s="279">
        <v>1.1857660000000001E-2</v>
      </c>
      <c r="V25" s="182"/>
      <c r="W25" s="181">
        <v>1990</v>
      </c>
      <c r="X25" s="192">
        <v>1.7766000000000002</v>
      </c>
      <c r="Y25" s="180">
        <v>3.2444160000000006</v>
      </c>
      <c r="Z25" s="285">
        <f t="shared" si="4"/>
        <v>1.8261938534278961</v>
      </c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</row>
    <row r="26" spans="2:86">
      <c r="B26" s="181">
        <v>1991</v>
      </c>
      <c r="C26" s="192">
        <v>1.5224160000000004</v>
      </c>
      <c r="D26" s="180">
        <v>1.8701760000000001</v>
      </c>
      <c r="E26" s="180">
        <v>1.9817280000000002</v>
      </c>
      <c r="F26" s="180">
        <f t="shared" si="0"/>
        <v>0.45931199999999972</v>
      </c>
      <c r="G26" s="182">
        <f t="shared" si="1"/>
        <v>36.385742400000012</v>
      </c>
      <c r="H26" s="182">
        <f t="shared" si="2"/>
        <v>44.697206400000006</v>
      </c>
      <c r="I26" s="182">
        <f t="shared" si="3"/>
        <v>8.3114639999999937</v>
      </c>
      <c r="J26" s="182"/>
      <c r="K26" s="182"/>
      <c r="L26" s="182"/>
      <c r="M26" s="182"/>
      <c r="N26" s="182"/>
      <c r="Q26" s="265">
        <v>2000</v>
      </c>
      <c r="R26" s="278">
        <v>7</v>
      </c>
      <c r="S26" s="278">
        <v>4</v>
      </c>
      <c r="T26" s="262">
        <v>0.88563499999999995</v>
      </c>
      <c r="U26" s="262">
        <v>6.0581799999999998E-3</v>
      </c>
      <c r="V26" s="182"/>
      <c r="W26" s="181">
        <v>1991</v>
      </c>
      <c r="X26" s="192">
        <v>1.5224160000000004</v>
      </c>
      <c r="Y26" s="180">
        <v>1.8701760000000001</v>
      </c>
      <c r="Z26" s="285">
        <f t="shared" si="4"/>
        <v>1.228426395939086</v>
      </c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</row>
    <row r="27" spans="2:86">
      <c r="B27" s="181">
        <v>1992</v>
      </c>
      <c r="C27" s="192">
        <v>1.2022012800000001</v>
      </c>
      <c r="D27" s="180">
        <v>2.8007918400000005</v>
      </c>
      <c r="E27" s="180">
        <v>2.6038118400000001</v>
      </c>
      <c r="F27" s="180">
        <f t="shared" si="0"/>
        <v>1.4016105599999999</v>
      </c>
      <c r="G27" s="182">
        <f t="shared" si="1"/>
        <v>28.732610592000007</v>
      </c>
      <c r="H27" s="182">
        <f t="shared" si="2"/>
        <v>66.93892497600001</v>
      </c>
      <c r="I27" s="182">
        <f t="shared" si="3"/>
        <v>38.206314384000002</v>
      </c>
      <c r="J27" s="388" t="s">
        <v>785</v>
      </c>
      <c r="K27" s="389" t="s">
        <v>786</v>
      </c>
      <c r="L27" s="182"/>
      <c r="M27" s="182"/>
      <c r="N27" s="182"/>
      <c r="Q27" s="265">
        <v>2001</v>
      </c>
      <c r="R27" s="278">
        <v>7</v>
      </c>
      <c r="S27" s="278">
        <v>4</v>
      </c>
      <c r="T27" s="262">
        <v>0.27429750000000003</v>
      </c>
      <c r="U27" s="262">
        <v>0.11616135</v>
      </c>
      <c r="V27" s="182"/>
      <c r="W27" s="181">
        <v>1992</v>
      </c>
      <c r="X27" s="192">
        <v>1.2022012800000001</v>
      </c>
      <c r="Y27" s="180">
        <v>2.8007918400000005</v>
      </c>
      <c r="Z27" s="285">
        <f t="shared" si="4"/>
        <v>2.3297195624346698</v>
      </c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</row>
    <row r="28" spans="2:86">
      <c r="B28" s="181">
        <v>1993</v>
      </c>
      <c r="C28" s="192">
        <v>1.1526009600000002</v>
      </c>
      <c r="D28" s="180">
        <v>2.9249959200000002</v>
      </c>
      <c r="E28" s="180">
        <v>2.4405830399999999</v>
      </c>
      <c r="F28" s="180">
        <f t="shared" si="0"/>
        <v>1.2879820799999997</v>
      </c>
      <c r="G28" s="182">
        <f t="shared" si="1"/>
        <v>27.547162944000007</v>
      </c>
      <c r="H28" s="182">
        <f t="shared" si="2"/>
        <v>69.907402488000017</v>
      </c>
      <c r="I28" s="182">
        <f t="shared" si="3"/>
        <v>42.360239544000009</v>
      </c>
      <c r="J28" s="182">
        <v>879.60200000000009</v>
      </c>
      <c r="K28" s="182">
        <v>14.192343604108309</v>
      </c>
      <c r="L28" s="182">
        <f>J28/K28</f>
        <v>61.977219868421059</v>
      </c>
      <c r="M28" s="182"/>
      <c r="N28" s="182"/>
      <c r="Q28" s="265">
        <v>2002</v>
      </c>
      <c r="R28" s="278">
        <v>7</v>
      </c>
      <c r="S28" s="278">
        <v>4</v>
      </c>
      <c r="T28" s="262">
        <v>0.37275789999999998</v>
      </c>
      <c r="U28" s="262">
        <v>0.13488480999999999</v>
      </c>
      <c r="V28" s="182"/>
      <c r="W28" s="181">
        <v>1993</v>
      </c>
      <c r="X28" s="192">
        <v>1.1526009600000002</v>
      </c>
      <c r="Y28" s="180">
        <v>2.9249959200000002</v>
      </c>
      <c r="Z28" s="285">
        <f t="shared" si="4"/>
        <v>2.537735106519432</v>
      </c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</row>
    <row r="29" spans="2:86">
      <c r="B29" s="181">
        <v>1994</v>
      </c>
      <c r="C29" s="192">
        <v>0.74542944000000011</v>
      </c>
      <c r="D29" s="180">
        <v>2.4466780800000003</v>
      </c>
      <c r="E29" s="180">
        <v>3.0451344000000007</v>
      </c>
      <c r="F29" s="180">
        <f t="shared" si="0"/>
        <v>2.2997049600000006</v>
      </c>
      <c r="G29" s="182">
        <f t="shared" si="1"/>
        <v>17.815763616000005</v>
      </c>
      <c r="H29" s="182">
        <f t="shared" si="2"/>
        <v>58.475606112000008</v>
      </c>
      <c r="I29" s="182">
        <f t="shared" si="3"/>
        <v>40.659842496000003</v>
      </c>
      <c r="J29" s="182">
        <v>794.00400000000002</v>
      </c>
      <c r="K29" s="182">
        <v>13.60062893081761</v>
      </c>
      <c r="L29" s="182">
        <f t="shared" ref="L29:L50" si="5">J29/K29</f>
        <v>58.379947283236994</v>
      </c>
      <c r="M29" s="182"/>
      <c r="N29" s="182"/>
      <c r="Q29" s="265">
        <v>2003</v>
      </c>
      <c r="R29" s="278">
        <v>7</v>
      </c>
      <c r="S29" s="278">
        <v>4</v>
      </c>
      <c r="T29" s="262">
        <v>0.81553967999999999</v>
      </c>
      <c r="U29" s="262">
        <v>1.3005340000000001E-2</v>
      </c>
      <c r="V29" s="182"/>
      <c r="W29" s="181">
        <v>1994</v>
      </c>
      <c r="X29" s="192">
        <v>0.74542944000000011</v>
      </c>
      <c r="Y29" s="180">
        <v>2.4466780800000003</v>
      </c>
      <c r="Z29" s="285">
        <f t="shared" si="4"/>
        <v>3.2822396711350708</v>
      </c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</row>
    <row r="30" spans="2:86">
      <c r="B30" s="181">
        <v>1995</v>
      </c>
      <c r="C30" s="192">
        <v>1.97475936</v>
      </c>
      <c r="D30" s="180">
        <v>2.9213710444799998</v>
      </c>
      <c r="E30" s="180">
        <v>3.08826336</v>
      </c>
      <c r="F30" s="180">
        <f t="shared" si="0"/>
        <v>1.113504</v>
      </c>
      <c r="G30" s="182">
        <f t="shared" si="1"/>
        <v>47.196748704000001</v>
      </c>
      <c r="H30" s="182">
        <f t="shared" si="2"/>
        <v>69.820767963072001</v>
      </c>
      <c r="I30" s="182">
        <f t="shared" si="3"/>
        <v>22.624019259072</v>
      </c>
      <c r="J30" s="182">
        <v>954.024</v>
      </c>
      <c r="K30" s="182">
        <v>14.43973634651601</v>
      </c>
      <c r="L30" s="182">
        <f t="shared" si="5"/>
        <v>66.069350374959228</v>
      </c>
      <c r="M30" s="182"/>
      <c r="N30" s="182"/>
      <c r="Q30" s="265">
        <v>2004</v>
      </c>
      <c r="R30" s="278">
        <v>7</v>
      </c>
      <c r="S30" s="278">
        <v>4</v>
      </c>
      <c r="T30" s="262">
        <v>0.58304586999999997</v>
      </c>
      <c r="U30" s="262">
        <v>0.12571892000000001</v>
      </c>
      <c r="V30" s="182"/>
      <c r="W30" s="181">
        <v>1995</v>
      </c>
      <c r="X30" s="192">
        <v>1.97475936</v>
      </c>
      <c r="Y30" s="180">
        <v>2.9213710444799998</v>
      </c>
      <c r="Z30" s="285">
        <f t="shared" si="4"/>
        <v>1.4793554615586173</v>
      </c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</row>
    <row r="31" spans="2:86">
      <c r="B31" s="181">
        <v>1996</v>
      </c>
      <c r="C31" s="192">
        <v>1.2105206400000001</v>
      </c>
      <c r="D31" s="180">
        <v>2.3443340390400005</v>
      </c>
      <c r="E31" s="180">
        <v>2.6048668800000003</v>
      </c>
      <c r="F31" s="180">
        <f t="shared" si="0"/>
        <v>1.3943462400000002</v>
      </c>
      <c r="G31" s="182">
        <f t="shared" si="1"/>
        <v>28.931443296000005</v>
      </c>
      <c r="H31" s="182">
        <f t="shared" si="2"/>
        <v>56.029583533056012</v>
      </c>
      <c r="I31" s="182">
        <f t="shared" si="3"/>
        <v>27.098140237056008</v>
      </c>
      <c r="J31" s="182">
        <v>725.67800000000011</v>
      </c>
      <c r="K31" s="182">
        <v>14.211669770328987</v>
      </c>
      <c r="L31" s="182">
        <f t="shared" si="5"/>
        <v>51.062120899759783</v>
      </c>
      <c r="M31" s="182"/>
      <c r="N31" s="182"/>
      <c r="Q31" s="265">
        <v>2005</v>
      </c>
      <c r="R31" s="278">
        <v>7</v>
      </c>
      <c r="S31" s="278">
        <v>4</v>
      </c>
      <c r="T31" s="262">
        <v>0.78973700000000002</v>
      </c>
      <c r="U31" s="262">
        <v>1.1680289999999999E-2</v>
      </c>
      <c r="V31" s="182"/>
      <c r="W31" s="181">
        <v>1996</v>
      </c>
      <c r="X31" s="192">
        <v>1.2105206400000001</v>
      </c>
      <c r="Y31" s="180">
        <v>2.3443340390400005</v>
      </c>
      <c r="Z31" s="285">
        <f t="shared" si="4"/>
        <v>1.9366328516629012</v>
      </c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</row>
    <row r="32" spans="2:86">
      <c r="B32" s="181">
        <v>1997</v>
      </c>
      <c r="C32" s="192">
        <v>1.2638774400000001</v>
      </c>
      <c r="D32" s="180">
        <v>2.9653355356800009</v>
      </c>
      <c r="E32" s="180">
        <v>3.5728627200000007</v>
      </c>
      <c r="F32" s="180">
        <f t="shared" si="0"/>
        <v>2.3089852800000008</v>
      </c>
      <c r="G32" s="182">
        <f t="shared" si="1"/>
        <v>30.206670816000006</v>
      </c>
      <c r="H32" s="182">
        <f t="shared" si="2"/>
        <v>70.87151930275202</v>
      </c>
      <c r="I32" s="182">
        <f t="shared" si="3"/>
        <v>40.664848486752014</v>
      </c>
      <c r="J32" s="182">
        <v>1039.1139999999998</v>
      </c>
      <c r="K32" s="182">
        <v>14.375951293759515</v>
      </c>
      <c r="L32" s="182">
        <f t="shared" si="5"/>
        <v>72.281407940709343</v>
      </c>
      <c r="M32" s="182"/>
      <c r="N32" s="182"/>
      <c r="Q32" s="265">
        <v>2006</v>
      </c>
      <c r="R32" s="278">
        <v>7</v>
      </c>
      <c r="S32" s="278">
        <v>4</v>
      </c>
      <c r="T32" s="262">
        <v>0.56270136999999998</v>
      </c>
      <c r="U32" s="262">
        <v>6.040247E-2</v>
      </c>
      <c r="V32" s="182"/>
      <c r="W32" s="181">
        <v>1997</v>
      </c>
      <c r="X32" s="192">
        <v>1.2638774400000001</v>
      </c>
      <c r="Y32" s="180">
        <v>2.9653355356800009</v>
      </c>
      <c r="Z32" s="285">
        <f t="shared" si="4"/>
        <v>2.3462207978647047</v>
      </c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</row>
    <row r="33" spans="2:86">
      <c r="B33" s="181">
        <v>1998</v>
      </c>
      <c r="C33" s="192">
        <v>1.9127673600000001</v>
      </c>
      <c r="D33" s="180">
        <v>3.5921980416000006</v>
      </c>
      <c r="E33" s="180">
        <v>3.7801209600000005</v>
      </c>
      <c r="F33" s="180">
        <f t="shared" si="0"/>
        <v>1.8673536000000004</v>
      </c>
      <c r="G33" s="182">
        <f t="shared" si="1"/>
        <v>45.715139904000004</v>
      </c>
      <c r="H33" s="182">
        <f t="shared" si="2"/>
        <v>85.853533194240015</v>
      </c>
      <c r="I33" s="182">
        <f t="shared" si="3"/>
        <v>40.13839329024001</v>
      </c>
      <c r="J33" s="182">
        <v>898.39799999999991</v>
      </c>
      <c r="K33" s="182">
        <v>15.995690981840564</v>
      </c>
      <c r="L33" s="182">
        <f t="shared" si="5"/>
        <v>56.165001000577256</v>
      </c>
      <c r="M33" s="182"/>
      <c r="N33" s="182"/>
      <c r="Q33" s="265">
        <v>2007</v>
      </c>
      <c r="R33" s="278">
        <v>7</v>
      </c>
      <c r="S33" s="278">
        <v>4</v>
      </c>
      <c r="T33" s="262">
        <v>0.68272082999999995</v>
      </c>
      <c r="U33" s="262">
        <v>2.5277299999999999E-2</v>
      </c>
      <c r="V33" s="182"/>
      <c r="W33" s="181">
        <v>1998</v>
      </c>
      <c r="X33" s="192">
        <v>1.9127673600000001</v>
      </c>
      <c r="Y33" s="180">
        <v>3.5921980416000006</v>
      </c>
      <c r="Z33" s="285">
        <f t="shared" si="4"/>
        <v>1.8780109472382467</v>
      </c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</row>
    <row r="34" spans="2:86">
      <c r="B34" s="181">
        <v>1999</v>
      </c>
      <c r="C34" s="192">
        <v>1.2891916800000001</v>
      </c>
      <c r="D34" s="180">
        <v>3.1906422441600002</v>
      </c>
      <c r="E34" s="180">
        <v>3.6306144000000002</v>
      </c>
      <c r="F34" s="180">
        <f t="shared" si="0"/>
        <v>2.3414227200000002</v>
      </c>
      <c r="G34" s="182">
        <f t="shared" si="1"/>
        <v>30.811681152000006</v>
      </c>
      <c r="H34" s="182">
        <f t="shared" si="2"/>
        <v>76.256349635424016</v>
      </c>
      <c r="I34" s="182">
        <f t="shared" si="3"/>
        <v>45.44466848342401</v>
      </c>
      <c r="J34" s="182">
        <v>1073.912</v>
      </c>
      <c r="K34" s="182">
        <v>15.995690981840564</v>
      </c>
      <c r="L34" s="182">
        <f t="shared" si="5"/>
        <v>67.137581065999626</v>
      </c>
      <c r="M34" s="182"/>
      <c r="N34" s="182"/>
      <c r="Q34" s="265">
        <v>2008</v>
      </c>
      <c r="R34" s="278">
        <v>7</v>
      </c>
      <c r="S34" s="278">
        <v>4</v>
      </c>
      <c r="T34" s="262">
        <v>0.84463750000000004</v>
      </c>
      <c r="U34" s="262">
        <v>9.9617500000000001E-3</v>
      </c>
      <c r="V34" s="182"/>
      <c r="W34" s="181">
        <v>1999</v>
      </c>
      <c r="X34" s="192">
        <v>1.2891916800000001</v>
      </c>
      <c r="Y34" s="180">
        <v>3.1906422441600002</v>
      </c>
      <c r="Z34" s="285">
        <f t="shared" si="4"/>
        <v>2.4749168751694084</v>
      </c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</row>
    <row r="35" spans="2:86">
      <c r="B35" s="181">
        <v>2000</v>
      </c>
      <c r="C35" s="192">
        <v>1.6266835200000003</v>
      </c>
      <c r="D35" s="180">
        <v>3.2175555014400001</v>
      </c>
      <c r="E35" s="180">
        <v>2.6474716800000007</v>
      </c>
      <c r="F35" s="180">
        <f t="shared" si="0"/>
        <v>1.0207881600000004</v>
      </c>
      <c r="G35" s="182">
        <f t="shared" si="1"/>
        <v>38.877736128000009</v>
      </c>
      <c r="H35" s="182">
        <f t="shared" si="2"/>
        <v>76.899576484416002</v>
      </c>
      <c r="I35" s="182">
        <f t="shared" si="3"/>
        <v>38.021840356415993</v>
      </c>
      <c r="J35" s="182">
        <v>698.24600000000009</v>
      </c>
      <c r="K35" s="182">
        <v>14.875</v>
      </c>
      <c r="L35" s="182">
        <f t="shared" si="5"/>
        <v>46.940907563025213</v>
      </c>
      <c r="M35" s="182"/>
      <c r="N35" s="182"/>
      <c r="Q35" s="265">
        <v>2009</v>
      </c>
      <c r="R35" s="278">
        <v>7</v>
      </c>
      <c r="S35" s="278">
        <v>4</v>
      </c>
      <c r="T35" s="262">
        <v>0.68691332999999999</v>
      </c>
      <c r="U35" s="262">
        <v>8.4225549999999996E-2</v>
      </c>
      <c r="V35" s="182"/>
      <c r="W35" s="181">
        <v>2000</v>
      </c>
      <c r="X35" s="192">
        <v>1.6266835200000003</v>
      </c>
      <c r="Y35" s="180">
        <v>3.2175555014400001</v>
      </c>
      <c r="Z35" s="285">
        <f t="shared" si="4"/>
        <v>1.9779849379921175</v>
      </c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</row>
    <row r="36" spans="2:86">
      <c r="B36" s="181">
        <v>2001</v>
      </c>
      <c r="C36" s="192">
        <v>1.8494918400000004</v>
      </c>
      <c r="D36" s="180">
        <v>1.7270534937600002</v>
      </c>
      <c r="E36" s="180">
        <v>1.4222476800000001</v>
      </c>
      <c r="F36" s="180">
        <f t="shared" si="0"/>
        <v>-0.42724416000000032</v>
      </c>
      <c r="G36" s="182">
        <f t="shared" si="1"/>
        <v>44.202854976000012</v>
      </c>
      <c r="H36" s="182">
        <f t="shared" si="2"/>
        <v>41.276578500864005</v>
      </c>
      <c r="I36" s="182">
        <f t="shared" si="3"/>
        <v>-2.9262764751360066</v>
      </c>
      <c r="J36" s="182">
        <v>564.89599999999996</v>
      </c>
      <c r="K36" s="182">
        <v>15.495919648462023</v>
      </c>
      <c r="L36" s="182">
        <f t="shared" si="5"/>
        <v>36.454499817703052</v>
      </c>
      <c r="M36" s="182"/>
      <c r="N36" s="182"/>
      <c r="Q36" s="265">
        <v>2010</v>
      </c>
      <c r="R36" s="278">
        <v>7</v>
      </c>
      <c r="S36" s="278">
        <v>4</v>
      </c>
      <c r="T36" s="262">
        <v>0.74327500000000002</v>
      </c>
      <c r="U36" s="262">
        <v>1.41022E-2</v>
      </c>
      <c r="V36" s="182"/>
      <c r="W36" s="181">
        <v>2001</v>
      </c>
      <c r="X36" s="192">
        <v>1.8494918400000004</v>
      </c>
      <c r="Y36" s="180">
        <v>1.7270534937600002</v>
      </c>
      <c r="Z36" s="285">
        <f t="shared" si="4"/>
        <v>0.93379892595795377</v>
      </c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</row>
    <row r="37" spans="2:86">
      <c r="B37" s="181">
        <v>2002</v>
      </c>
      <c r="C37" s="192">
        <v>2.4459926400000005</v>
      </c>
      <c r="D37" s="180">
        <v>2.8593062332800003</v>
      </c>
      <c r="E37" s="180">
        <v>2.9511283199999996</v>
      </c>
      <c r="F37" s="180">
        <f t="shared" si="0"/>
        <v>0.50513567999999909</v>
      </c>
      <c r="G37" s="182">
        <f t="shared" si="1"/>
        <v>58.459224096000014</v>
      </c>
      <c r="H37" s="182">
        <f t="shared" si="2"/>
        <v>68.337418975392012</v>
      </c>
      <c r="I37" s="182">
        <f t="shared" si="3"/>
        <v>9.878194879391998</v>
      </c>
      <c r="J37" s="182">
        <v>739.64799999999991</v>
      </c>
      <c r="K37" s="182">
        <v>15.147836912542797</v>
      </c>
      <c r="L37" s="182">
        <f t="shared" si="5"/>
        <v>48.828621820423244</v>
      </c>
      <c r="M37" s="182"/>
      <c r="N37" s="182"/>
      <c r="Q37" s="265">
        <v>2011</v>
      </c>
      <c r="R37" s="278">
        <v>7</v>
      </c>
      <c r="S37" s="278">
        <v>4</v>
      </c>
      <c r="T37" s="262">
        <v>0.79239000000000004</v>
      </c>
      <c r="U37" s="262">
        <v>3.4128329999999998E-2</v>
      </c>
      <c r="V37" s="182"/>
      <c r="W37" s="181">
        <v>2002</v>
      </c>
      <c r="X37" s="192">
        <v>2.4459926400000005</v>
      </c>
      <c r="Y37" s="180">
        <v>2.8593062332800003</v>
      </c>
      <c r="Z37" s="285">
        <f t="shared" si="4"/>
        <v>1.1689758123229674</v>
      </c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</row>
    <row r="38" spans="2:86">
      <c r="B38" s="181">
        <v>2003</v>
      </c>
      <c r="C38" s="192">
        <v>2.6634048000000003</v>
      </c>
      <c r="D38" s="180">
        <v>5.99614024128</v>
      </c>
      <c r="E38" s="180">
        <v>5.9357155200000005</v>
      </c>
      <c r="F38" s="180">
        <f t="shared" si="0"/>
        <v>3.2723107200000001</v>
      </c>
      <c r="G38" s="182">
        <f>C38*1000*0.0239</f>
        <v>63.655374720000012</v>
      </c>
      <c r="H38" s="182">
        <f t="shared" si="2"/>
        <v>143.30775176659199</v>
      </c>
      <c r="I38" s="182">
        <f t="shared" si="3"/>
        <v>79.65237704659198</v>
      </c>
      <c r="J38" s="182">
        <v>501.14200000000005</v>
      </c>
      <c r="K38" s="182">
        <v>14.948932219127206</v>
      </c>
      <c r="L38" s="182">
        <f t="shared" si="5"/>
        <v>33.523598385093166</v>
      </c>
      <c r="M38" s="182"/>
      <c r="N38" s="182"/>
      <c r="Q38" s="265">
        <v>2012</v>
      </c>
      <c r="R38" s="278">
        <v>7</v>
      </c>
      <c r="S38" s="278">
        <v>4</v>
      </c>
      <c r="T38" s="262">
        <v>0.64018125000000003</v>
      </c>
      <c r="U38" s="262">
        <v>7.5033639999999999E-2</v>
      </c>
      <c r="V38" s="182"/>
      <c r="W38" s="181">
        <v>2003</v>
      </c>
      <c r="X38" s="192">
        <v>2.6634048000000003</v>
      </c>
      <c r="Y38" s="180">
        <v>5.99614024128</v>
      </c>
      <c r="Z38" s="285">
        <f t="shared" si="4"/>
        <v>2.2513063884543572</v>
      </c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</row>
    <row r="39" spans="2:86">
      <c r="B39" s="181">
        <v>2004</v>
      </c>
      <c r="C39" s="192">
        <v>1.3467283200000004</v>
      </c>
      <c r="D39" s="180">
        <v>3.7632000000000003</v>
      </c>
      <c r="E39" s="180">
        <v>4.0854307199999997</v>
      </c>
      <c r="F39" s="180">
        <f t="shared" si="0"/>
        <v>2.7387023999999993</v>
      </c>
      <c r="G39" s="182">
        <f t="shared" si="1"/>
        <v>32.18680684800001</v>
      </c>
      <c r="H39" s="182">
        <f t="shared" si="2"/>
        <v>89.940480000000008</v>
      </c>
      <c r="I39" s="182">
        <f t="shared" si="3"/>
        <v>57.753673151999998</v>
      </c>
      <c r="J39" s="182">
        <v>868.17200000000003</v>
      </c>
      <c r="K39" s="182">
        <v>15.897536687631025</v>
      </c>
      <c r="L39" s="182">
        <f t="shared" si="5"/>
        <v>54.610473122888003</v>
      </c>
      <c r="M39" s="182"/>
      <c r="N39" s="182"/>
      <c r="Q39" s="265">
        <v>2013</v>
      </c>
      <c r="R39" s="278">
        <v>7</v>
      </c>
      <c r="S39" s="278">
        <v>4</v>
      </c>
      <c r="T39" s="262">
        <v>0.30241750000000001</v>
      </c>
      <c r="U39" s="262">
        <v>5.7431469999999998E-2</v>
      </c>
      <c r="V39" s="182"/>
      <c r="W39" s="181">
        <v>2004</v>
      </c>
      <c r="X39" s="192">
        <v>1.3467283200000004</v>
      </c>
      <c r="Y39" s="180">
        <v>3.7632000000000003</v>
      </c>
      <c r="Z39" s="285">
        <f t="shared" si="4"/>
        <v>2.7943275151442566</v>
      </c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</row>
    <row r="40" spans="2:86">
      <c r="B40" s="181">
        <v>2005</v>
      </c>
      <c r="C40" s="192">
        <v>1.6072089599999999</v>
      </c>
      <c r="D40" s="180">
        <v>2.6070887068800004</v>
      </c>
      <c r="E40" s="180">
        <v>2.8747824</v>
      </c>
      <c r="F40" s="180">
        <f t="shared" si="0"/>
        <v>1.2675734400000001</v>
      </c>
      <c r="G40" s="182">
        <f t="shared" si="1"/>
        <v>38.412294144000001</v>
      </c>
      <c r="H40" s="182">
        <f t="shared" si="2"/>
        <v>62.309420094432006</v>
      </c>
      <c r="I40" s="182">
        <f t="shared" si="3"/>
        <v>23.897125950432006</v>
      </c>
      <c r="J40" s="182">
        <v>691.89599999999996</v>
      </c>
      <c r="K40" s="182">
        <v>15.897536687631025</v>
      </c>
      <c r="L40" s="182">
        <f t="shared" si="5"/>
        <v>43.522214390505241</v>
      </c>
      <c r="M40" s="182"/>
      <c r="N40" s="182"/>
      <c r="Q40" s="265">
        <v>2014</v>
      </c>
      <c r="R40" s="278">
        <v>7</v>
      </c>
      <c r="S40" s="278">
        <v>4</v>
      </c>
      <c r="T40" s="262">
        <v>0.23548875</v>
      </c>
      <c r="U40" s="262">
        <v>1.662545E-2</v>
      </c>
      <c r="V40" s="182"/>
      <c r="W40" s="181">
        <v>2005</v>
      </c>
      <c r="X40" s="192">
        <v>1.6072089599999999</v>
      </c>
      <c r="Y40" s="180">
        <v>2.6070887068800004</v>
      </c>
      <c r="Z40" s="285">
        <f t="shared" si="4"/>
        <v>1.6221218097738832</v>
      </c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</row>
    <row r="41" spans="2:86">
      <c r="B41" s="181">
        <v>2006</v>
      </c>
      <c r="C41" s="192">
        <v>2.3159472000000005</v>
      </c>
      <c r="D41" s="180">
        <v>2.7081600000000003</v>
      </c>
      <c r="E41" s="180">
        <v>2.7360345600000002</v>
      </c>
      <c r="F41" s="180">
        <f t="shared" si="0"/>
        <v>0.42008735999999969</v>
      </c>
      <c r="G41" s="182">
        <f t="shared" si="1"/>
        <v>55.351138080000013</v>
      </c>
      <c r="H41" s="182">
        <f t="shared" si="2"/>
        <v>64.725024000000005</v>
      </c>
      <c r="I41" s="182">
        <f t="shared" si="3"/>
        <v>9.3738859199999922</v>
      </c>
      <c r="J41" s="182">
        <v>457.70800000000003</v>
      </c>
      <c r="K41" s="182">
        <v>16</v>
      </c>
      <c r="L41" s="182">
        <f t="shared" si="5"/>
        <v>28.606750000000002</v>
      </c>
      <c r="M41" s="182"/>
      <c r="N41" s="182"/>
      <c r="Q41" s="265">
        <v>2015</v>
      </c>
      <c r="R41" s="278">
        <v>7</v>
      </c>
      <c r="S41" s="278">
        <v>4</v>
      </c>
      <c r="T41" s="262">
        <v>0.45531375000000002</v>
      </c>
      <c r="U41" s="262">
        <v>9.6221559999999998E-2</v>
      </c>
      <c r="V41" s="182"/>
      <c r="W41" s="181">
        <v>2006</v>
      </c>
      <c r="X41" s="192">
        <v>2.3159472000000005</v>
      </c>
      <c r="Y41" s="180">
        <v>2.7081600000000003</v>
      </c>
      <c r="Z41" s="285">
        <f t="shared" si="4"/>
        <v>1.1693530836972448</v>
      </c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</row>
    <row r="42" spans="2:86">
      <c r="B42" s="181">
        <v>2007</v>
      </c>
      <c r="C42" s="192">
        <v>2.6026560000000001</v>
      </c>
      <c r="D42" s="180">
        <v>2.8425600000000002</v>
      </c>
      <c r="E42" s="180">
        <v>3.3808320000000007</v>
      </c>
      <c r="F42" s="180">
        <f t="shared" si="0"/>
        <v>0.77817600000000064</v>
      </c>
      <c r="G42" s="182">
        <f t="shared" si="1"/>
        <v>62.203478400000002</v>
      </c>
      <c r="H42" s="182">
        <f t="shared" si="2"/>
        <v>67.937184000000016</v>
      </c>
      <c r="I42" s="182">
        <f t="shared" si="3"/>
        <v>5.7337056000000146</v>
      </c>
      <c r="J42" s="182">
        <v>951.73800000000006</v>
      </c>
      <c r="K42" s="182">
        <v>14.611111111111111</v>
      </c>
      <c r="L42" s="182">
        <f t="shared" si="5"/>
        <v>65.137961977186322</v>
      </c>
      <c r="M42" s="182"/>
      <c r="N42" s="182"/>
      <c r="Q42" s="182"/>
      <c r="R42" s="182"/>
      <c r="S42" s="182"/>
      <c r="T42" s="182"/>
      <c r="U42" s="182"/>
      <c r="V42" s="182"/>
      <c r="W42" s="181">
        <v>2007</v>
      </c>
      <c r="X42" s="192">
        <v>2.6026560000000001</v>
      </c>
      <c r="Y42" s="180">
        <v>2.8425600000000002</v>
      </c>
      <c r="Z42" s="285">
        <f t="shared" si="4"/>
        <v>1.0921766072811774</v>
      </c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</row>
    <row r="43" spans="2:86">
      <c r="B43" s="181">
        <v>2008</v>
      </c>
      <c r="C43" s="192">
        <v>2.8413907200000001</v>
      </c>
      <c r="D43" s="180">
        <v>5.8336320000000006</v>
      </c>
      <c r="E43" s="180">
        <v>5.9354198400000007</v>
      </c>
      <c r="F43" s="180">
        <f t="shared" si="0"/>
        <v>3.0940291200000005</v>
      </c>
      <c r="G43" s="182">
        <f>C43*1000*0.0239</f>
        <v>67.909238208000005</v>
      </c>
      <c r="H43" s="182">
        <f t="shared" si="2"/>
        <v>139.42380480000003</v>
      </c>
      <c r="I43" s="182">
        <f t="shared" si="3"/>
        <v>71.514566592000023</v>
      </c>
      <c r="J43" s="182">
        <v>972.81999999999994</v>
      </c>
      <c r="K43" s="182">
        <v>14.305555555555555</v>
      </c>
      <c r="L43" s="182">
        <f t="shared" si="5"/>
        <v>68.002951456310683</v>
      </c>
      <c r="M43" s="182"/>
      <c r="N43" s="182"/>
      <c r="Q43" s="182"/>
      <c r="R43" s="182"/>
      <c r="S43" s="182"/>
      <c r="T43" s="182"/>
      <c r="U43" s="182"/>
      <c r="V43" s="182"/>
      <c r="W43" s="181">
        <v>2008</v>
      </c>
      <c r="X43" s="192">
        <v>2.8413907200000001</v>
      </c>
      <c r="Y43" s="180">
        <v>5.8336320000000006</v>
      </c>
      <c r="Z43" s="285">
        <f t="shared" si="4"/>
        <v>2.0530903965224465</v>
      </c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</row>
    <row r="44" spans="2:86">
      <c r="B44" s="181">
        <v>2009</v>
      </c>
      <c r="C44" s="192">
        <v>1.5550080000000002</v>
      </c>
      <c r="D44" s="180">
        <v>3.8487120000000008</v>
      </c>
      <c r="E44" s="180">
        <v>4.9079519999999999</v>
      </c>
      <c r="F44" s="180">
        <f t="shared" si="0"/>
        <v>3.3529439999999999</v>
      </c>
      <c r="G44" s="182">
        <f t="shared" si="1"/>
        <v>37.164691200000007</v>
      </c>
      <c r="H44" s="182">
        <f t="shared" si="2"/>
        <v>91.984216800000027</v>
      </c>
      <c r="I44" s="182">
        <f t="shared" si="3"/>
        <v>54.81952560000002</v>
      </c>
      <c r="J44" s="182">
        <v>632.20600000000002</v>
      </c>
      <c r="K44" s="182">
        <v>14.261111111111113</v>
      </c>
      <c r="L44" s="182">
        <f t="shared" si="5"/>
        <v>44.330767432800933</v>
      </c>
      <c r="M44" s="182"/>
      <c r="N44" s="182"/>
      <c r="Q44" s="182"/>
      <c r="R44" s="182"/>
      <c r="S44" s="182"/>
      <c r="T44" s="182"/>
      <c r="U44" s="182"/>
      <c r="V44" s="182"/>
      <c r="W44" s="181">
        <v>2009</v>
      </c>
      <c r="X44" s="192">
        <v>1.5550080000000002</v>
      </c>
      <c r="Y44" s="180">
        <v>3.8487120000000008</v>
      </c>
      <c r="Z44" s="285">
        <f t="shared" si="4"/>
        <v>2.475043215211755</v>
      </c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</row>
    <row r="45" spans="2:86">
      <c r="B45" s="181">
        <v>2010</v>
      </c>
      <c r="C45" s="192">
        <v>0.87497760000000002</v>
      </c>
      <c r="D45" s="180">
        <v>1.9172160000000003</v>
      </c>
      <c r="E45" s="180">
        <v>2.1051744000000001</v>
      </c>
      <c r="F45" s="180">
        <f t="shared" si="0"/>
        <v>1.2301968000000001</v>
      </c>
      <c r="G45" s="182">
        <f t="shared" si="1"/>
        <v>20.911964640000001</v>
      </c>
      <c r="H45" s="182">
        <f t="shared" si="2"/>
        <v>45.821462400000009</v>
      </c>
      <c r="I45" s="182">
        <f t="shared" si="3"/>
        <v>24.909497760000008</v>
      </c>
      <c r="J45" s="182">
        <v>826.26199999999994</v>
      </c>
      <c r="K45" s="182">
        <v>14.605555555555554</v>
      </c>
      <c r="L45" s="182">
        <f t="shared" si="5"/>
        <v>56.571761125903386</v>
      </c>
      <c r="M45" s="182"/>
      <c r="N45" s="182"/>
      <c r="Q45" s="182"/>
      <c r="R45" s="182"/>
      <c r="S45" s="182"/>
      <c r="T45" s="182"/>
      <c r="U45" s="182"/>
      <c r="V45" s="182"/>
      <c r="W45" s="181">
        <v>2010</v>
      </c>
      <c r="X45" s="192">
        <v>0.87497760000000002</v>
      </c>
      <c r="Y45" s="180">
        <v>1.9172160000000003</v>
      </c>
      <c r="Z45" s="285">
        <f t="shared" si="4"/>
        <v>2.1911600936983988</v>
      </c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</row>
    <row r="46" spans="2:86">
      <c r="B46" s="181">
        <v>2011</v>
      </c>
      <c r="C46" s="192">
        <v>1.8490080000000002</v>
      </c>
      <c r="D46" s="180">
        <v>2.7175679999999995</v>
      </c>
      <c r="E46" s="180">
        <v>3.0033360000000009</v>
      </c>
      <c r="F46" s="180">
        <f t="shared" si="0"/>
        <v>1.1543280000000007</v>
      </c>
      <c r="G46" s="182">
        <f t="shared" si="1"/>
        <v>44.191291200000009</v>
      </c>
      <c r="H46" s="182">
        <f t="shared" si="2"/>
        <v>64.949875199999994</v>
      </c>
      <c r="I46" s="182">
        <f t="shared" si="3"/>
        <v>20.758583999999985</v>
      </c>
      <c r="J46" s="182">
        <v>593.85199999999998</v>
      </c>
      <c r="K46" s="182">
        <v>15.416666666666666</v>
      </c>
      <c r="L46" s="182">
        <f t="shared" si="5"/>
        <v>38.520129729729732</v>
      </c>
      <c r="M46" s="182"/>
      <c r="N46" s="182"/>
      <c r="Q46" s="182"/>
      <c r="R46" s="182"/>
      <c r="S46" s="182"/>
      <c r="T46" s="182"/>
      <c r="U46" s="182"/>
      <c r="V46" s="182"/>
      <c r="W46" s="181">
        <v>2011</v>
      </c>
      <c r="X46" s="192">
        <v>1.8490080000000002</v>
      </c>
      <c r="Y46" s="180">
        <v>2.7175679999999995</v>
      </c>
      <c r="Z46" s="285">
        <f t="shared" si="4"/>
        <v>1.4697437761221148</v>
      </c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</row>
    <row r="47" spans="2:86">
      <c r="B47" s="181">
        <v>2012</v>
      </c>
      <c r="C47" s="192">
        <v>1.8194400000000004</v>
      </c>
      <c r="D47" s="180">
        <v>4.0756800000000002</v>
      </c>
      <c r="E47" s="180">
        <v>4.1143200000000002</v>
      </c>
      <c r="F47" s="180">
        <f t="shared" si="0"/>
        <v>2.29488</v>
      </c>
      <c r="G47" s="182">
        <f t="shared" si="1"/>
        <v>43.48461600000001</v>
      </c>
      <c r="H47" s="182">
        <f t="shared" si="2"/>
        <v>97.408752000000007</v>
      </c>
      <c r="I47" s="182">
        <f t="shared" si="3"/>
        <v>53.924135999999997</v>
      </c>
      <c r="J47" s="182">
        <v>550.41800000000001</v>
      </c>
      <c r="K47" s="182">
        <v>16.882716049382715</v>
      </c>
      <c r="L47" s="182">
        <f t="shared" si="5"/>
        <v>32.602455575868376</v>
      </c>
      <c r="M47" s="182"/>
      <c r="N47" s="182"/>
      <c r="Q47" s="182"/>
      <c r="R47" s="182"/>
      <c r="S47" s="182"/>
      <c r="T47" s="182"/>
      <c r="U47" s="182"/>
      <c r="V47" s="182"/>
      <c r="W47" s="181">
        <v>2012</v>
      </c>
      <c r="X47" s="192">
        <v>1.8194400000000004</v>
      </c>
      <c r="Y47" s="180">
        <v>4.0756800000000002</v>
      </c>
      <c r="Z47" s="285">
        <f t="shared" si="4"/>
        <v>2.2400738688827326</v>
      </c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</row>
    <row r="48" spans="2:86">
      <c r="B48" s="181">
        <v>2013</v>
      </c>
      <c r="C48" s="192">
        <v>1.5462854400000003</v>
      </c>
      <c r="D48" s="180">
        <v>2.5603200000000004</v>
      </c>
      <c r="E48" s="180">
        <v>2.6802988799999996</v>
      </c>
      <c r="F48" s="180">
        <f t="shared" si="0"/>
        <v>1.1340134399999993</v>
      </c>
      <c r="G48" s="182">
        <f t="shared" si="1"/>
        <v>36.956222016000012</v>
      </c>
      <c r="H48" s="182">
        <f t="shared" si="2"/>
        <v>61.191648000000008</v>
      </c>
      <c r="I48" s="182">
        <f t="shared" si="3"/>
        <v>24.235425983999995</v>
      </c>
      <c r="J48" s="182">
        <v>849.88400000000001</v>
      </c>
      <c r="K48" s="182">
        <v>14.106481481481476</v>
      </c>
      <c r="L48" s="182">
        <f t="shared" si="5"/>
        <v>60.247766327535309</v>
      </c>
      <c r="M48" s="182"/>
      <c r="N48" s="182"/>
      <c r="Q48" s="182"/>
      <c r="R48" s="182"/>
      <c r="S48" s="182"/>
      <c r="T48" s="182"/>
      <c r="U48" s="182"/>
      <c r="V48" s="182"/>
      <c r="W48" s="181">
        <v>2013</v>
      </c>
      <c r="X48" s="192">
        <v>1.5462854400000003</v>
      </c>
      <c r="Y48" s="180">
        <v>2.5603200000000004</v>
      </c>
      <c r="Z48" s="285">
        <f t="shared" si="4"/>
        <v>1.6557874333991012</v>
      </c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</row>
    <row r="49" spans="2:86">
      <c r="B49" s="181">
        <v>2014</v>
      </c>
      <c r="C49" s="192">
        <v>2.0024323200000005</v>
      </c>
      <c r="D49" s="180">
        <v>1.8332160000000004</v>
      </c>
      <c r="E49" s="180">
        <v>1.89751968</v>
      </c>
      <c r="F49" s="180">
        <f t="shared" si="0"/>
        <v>-0.10491264000000045</v>
      </c>
      <c r="G49" s="182">
        <f t="shared" si="1"/>
        <v>47.858132448000013</v>
      </c>
      <c r="H49" s="182">
        <f t="shared" si="2"/>
        <v>43.813862400000012</v>
      </c>
      <c r="I49" s="182">
        <f t="shared" si="3"/>
        <v>-4.0442700480000013</v>
      </c>
      <c r="J49" s="182">
        <v>541.52800000000002</v>
      </c>
      <c r="K49" s="182">
        <v>14.53240740740741</v>
      </c>
      <c r="L49" s="182">
        <f t="shared" si="5"/>
        <v>37.263474992035675</v>
      </c>
      <c r="M49" s="182"/>
      <c r="N49" s="182"/>
      <c r="Q49" s="182"/>
      <c r="R49" s="182"/>
      <c r="S49" s="182"/>
      <c r="T49" s="182"/>
      <c r="U49" s="182"/>
      <c r="V49" s="182"/>
      <c r="W49" s="181">
        <v>2014</v>
      </c>
      <c r="X49" s="192">
        <v>2.0024323200000005</v>
      </c>
      <c r="Y49" s="180">
        <v>1.8332160000000004</v>
      </c>
      <c r="Z49" s="285">
        <f t="shared" si="4"/>
        <v>0.91549461207258176</v>
      </c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</row>
    <row r="50" spans="2:86">
      <c r="B50" s="181">
        <v>2015</v>
      </c>
      <c r="C50" s="192">
        <v>1.9162080000000004</v>
      </c>
      <c r="D50" s="180">
        <v>2.9057280000000003</v>
      </c>
      <c r="E50" s="180">
        <v>2.6943839999999999</v>
      </c>
      <c r="F50" s="180">
        <f t="shared" si="0"/>
        <v>0.77817599999999953</v>
      </c>
      <c r="G50" s="182">
        <f>C50*1000*0.0239</f>
        <v>45.797371200000008</v>
      </c>
      <c r="H50" s="182">
        <f t="shared" si="2"/>
        <v>69.446899200000018</v>
      </c>
      <c r="I50" s="182">
        <f t="shared" si="3"/>
        <v>23.649528000000011</v>
      </c>
      <c r="J50" s="180">
        <v>944.62599999999998</v>
      </c>
      <c r="K50" s="180">
        <v>18.641975308641975</v>
      </c>
      <c r="L50" s="182">
        <f t="shared" si="5"/>
        <v>50.671990728476821</v>
      </c>
      <c r="M50" s="182"/>
      <c r="N50" s="182"/>
      <c r="Q50" s="182"/>
      <c r="R50" s="182"/>
      <c r="S50" s="182"/>
      <c r="T50" s="182"/>
      <c r="U50" s="182"/>
      <c r="V50" s="182"/>
      <c r="W50" s="181">
        <v>2015</v>
      </c>
      <c r="X50" s="192">
        <v>1.9162080000000004</v>
      </c>
      <c r="Y50" s="180">
        <v>2.9057280000000003</v>
      </c>
      <c r="Z50" s="285">
        <f t="shared" si="4"/>
        <v>1.5163948798877782</v>
      </c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</row>
    <row r="51" spans="2:86">
      <c r="B51" s="390">
        <v>2016</v>
      </c>
      <c r="C51" s="387">
        <v>1.9139999999999999</v>
      </c>
      <c r="D51" s="387">
        <v>5.0549999999999997</v>
      </c>
      <c r="E51" s="387">
        <v>5.2960000000000003</v>
      </c>
      <c r="F51" s="387">
        <f t="shared" si="0"/>
        <v>3.3820000000000006</v>
      </c>
      <c r="G51" s="387">
        <f t="shared" si="1"/>
        <v>45.744600000000005</v>
      </c>
      <c r="H51" s="387">
        <f t="shared" si="2"/>
        <v>120.81450000000001</v>
      </c>
      <c r="I51" s="387">
        <f t="shared" si="3"/>
        <v>75.069900000000004</v>
      </c>
      <c r="J51" s="180">
        <v>716.28</v>
      </c>
      <c r="K51" s="180">
        <v>16.694444444444443</v>
      </c>
      <c r="L51" s="182">
        <f>J51/K51</f>
        <v>42.905291181364397</v>
      </c>
      <c r="W51" s="181">
        <v>2016</v>
      </c>
      <c r="X51" s="387">
        <v>1.9139999999999999</v>
      </c>
      <c r="Y51" s="387">
        <v>5.0549999999999997</v>
      </c>
      <c r="Z51" s="285">
        <f t="shared" si="4"/>
        <v>2.6410658307210029</v>
      </c>
    </row>
    <row r="52" spans="2:86">
      <c r="B52" s="181">
        <v>2017</v>
      </c>
      <c r="C52" s="180">
        <v>1.2090000000000001</v>
      </c>
      <c r="D52" s="180">
        <v>4.8499999999999996</v>
      </c>
      <c r="E52" s="180">
        <v>5.4210000000000003</v>
      </c>
      <c r="F52" s="180">
        <f t="shared" si="0"/>
        <v>4.2119999999999997</v>
      </c>
      <c r="G52" s="180">
        <f t="shared" si="1"/>
        <v>28.895100000000003</v>
      </c>
      <c r="H52" s="180">
        <f t="shared" si="2"/>
        <v>115.91500000000001</v>
      </c>
      <c r="I52" s="180">
        <f t="shared" si="3"/>
        <v>87.019900000000007</v>
      </c>
      <c r="W52" s="181">
        <v>2017</v>
      </c>
      <c r="X52" s="180">
        <v>1.2090000000000001</v>
      </c>
      <c r="Y52" s="180">
        <v>4.8499999999999996</v>
      </c>
      <c r="Z52" s="285">
        <f t="shared" si="4"/>
        <v>4.0115798180314304</v>
      </c>
    </row>
    <row r="53" spans="2:86">
      <c r="B53" s="181">
        <v>2018</v>
      </c>
      <c r="C53" s="180">
        <f>(C54*60)/1.12/1000</f>
        <v>1.3483928571428572</v>
      </c>
      <c r="D53" s="180">
        <f>(D54*60)/1.12/1000</f>
        <v>1.6221428571428571</v>
      </c>
      <c r="E53" s="180">
        <f>(E54*60)/1.12/1000</f>
        <v>1.6591071428571424</v>
      </c>
      <c r="F53" s="180">
        <f t="shared" si="0"/>
        <v>0.31071428571428528</v>
      </c>
      <c r="G53" s="180">
        <f>C53*1000*0.0239</f>
        <v>32.226589285714283</v>
      </c>
      <c r="H53" s="180">
        <f>D53*1000*0.0239</f>
        <v>38.769214285714284</v>
      </c>
      <c r="I53" s="180">
        <f>(D53*1000*0.0239)-(C53*1000*0.0239)</f>
        <v>6.542625000000001</v>
      </c>
    </row>
    <row r="54" spans="2:86">
      <c r="B54" s="412" t="s">
        <v>321</v>
      </c>
      <c r="C54" s="180">
        <v>25.17</v>
      </c>
      <c r="D54" s="180">
        <v>30.28</v>
      </c>
      <c r="E54" s="180">
        <v>30.97</v>
      </c>
    </row>
    <row r="55" spans="2:86">
      <c r="B55" s="198" t="s">
        <v>256</v>
      </c>
      <c r="C55" s="182">
        <f>AVERAGE(C7:C53)</f>
        <v>1.7412562088753802</v>
      </c>
      <c r="D55" s="182">
        <f>AVERAGE(D7:D53)</f>
        <v>3.0094715272072956</v>
      </c>
      <c r="E55" s="182">
        <f>AVERAGE(E7:E53)</f>
        <v>3.0489986302735566</v>
      </c>
      <c r="F55" s="182">
        <f>AVERAGE(F7:F53)</f>
        <v>1.3077424213981765</v>
      </c>
    </row>
    <row r="56" spans="2:86">
      <c r="B56" s="198" t="s">
        <v>343</v>
      </c>
      <c r="C56" s="182">
        <f>STDEV(C7:C53)</f>
        <v>0.52206935755768191</v>
      </c>
      <c r="D56" s="182">
        <f>STDEV(D7:D53)</f>
        <v>1.0001010413222542</v>
      </c>
      <c r="E56" s="182">
        <f>STDEV(E7:E53)</f>
        <v>1.0887523557842522</v>
      </c>
      <c r="F56" s="182">
        <f>STDEV(F7:F53)</f>
        <v>1.0848096878724631</v>
      </c>
    </row>
    <row r="57" spans="2:86">
      <c r="B57" s="198" t="s">
        <v>338</v>
      </c>
      <c r="C57" s="182">
        <f>(C56/C55)*100</f>
        <v>29.982340042587367</v>
      </c>
      <c r="D57" s="182">
        <f>(D56/D55)*100</f>
        <v>33.231782799098944</v>
      </c>
      <c r="E57" s="182">
        <f>(E56/E55)*100</f>
        <v>35.708522298895531</v>
      </c>
      <c r="F57" s="182">
        <f>(F56/F55)*100</f>
        <v>82.952856015226288</v>
      </c>
    </row>
    <row r="58" spans="2:86">
      <c r="B58" s="462" t="s">
        <v>257</v>
      </c>
      <c r="C58" s="180">
        <f>MIN(C7:C53)</f>
        <v>0.74542944000000011</v>
      </c>
      <c r="D58" s="180">
        <f>MIN(D7:D53)</f>
        <v>1.5487920000000002</v>
      </c>
    </row>
    <row r="59" spans="2:86">
      <c r="B59" s="462" t="s">
        <v>258</v>
      </c>
      <c r="C59" s="180">
        <f>MAX(C7:C53)</f>
        <v>2.8413907200000001</v>
      </c>
      <c r="D59" s="180">
        <f>MAX(D7:D53)</f>
        <v>5.99614024128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62"/>
  <sheetViews>
    <sheetView zoomScale="85" zoomScaleNormal="85" workbookViewId="0">
      <selection activeCell="A39" sqref="A39"/>
    </sheetView>
  </sheetViews>
  <sheetFormatPr defaultRowHeight="15"/>
  <cols>
    <col min="1" max="3" width="9.140625" style="180"/>
    <col min="4" max="4" width="13.140625" style="180" bestFit="1" customWidth="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6" width="8.7109375" style="181" customWidth="1"/>
    <col min="17" max="17" width="13.140625" style="181" customWidth="1"/>
    <col min="18" max="18" width="16.28515625" style="182" customWidth="1"/>
    <col min="19" max="19" width="15.42578125" style="182" customWidth="1"/>
    <col min="20" max="25" width="15" style="182" customWidth="1"/>
    <col min="26" max="26" width="15.7109375" style="180" customWidth="1"/>
    <col min="27" max="33" width="13.140625" style="180" customWidth="1"/>
    <col min="34" max="34" width="9.140625" style="180"/>
    <col min="35" max="35" width="11.42578125" style="181" customWidth="1"/>
    <col min="36" max="36" width="9.140625" style="181"/>
    <col min="37" max="37" width="12.42578125" style="181" customWidth="1"/>
    <col min="38" max="43" width="9.140625" style="181"/>
    <col min="44" max="16384" width="9.140625" style="180"/>
  </cols>
  <sheetData>
    <row r="1" spans="1:63">
      <c r="AL1" s="332"/>
      <c r="AM1" s="332"/>
      <c r="AN1" s="332"/>
      <c r="AO1" s="332" t="s">
        <v>225</v>
      </c>
      <c r="AP1" s="332"/>
      <c r="AQ1" s="332"/>
      <c r="AR1" s="206"/>
      <c r="AS1" s="206"/>
      <c r="AT1" s="339"/>
      <c r="AU1" s="339"/>
      <c r="AV1" s="339"/>
      <c r="AW1" s="339"/>
      <c r="AX1" s="339" t="s">
        <v>224</v>
      </c>
      <c r="AY1" s="339"/>
      <c r="AZ1" s="339"/>
      <c r="BA1" s="339"/>
      <c r="BB1" s="339"/>
    </row>
    <row r="2" spans="1:63">
      <c r="AL2" s="326"/>
      <c r="AM2" s="326"/>
      <c r="AN2" s="326"/>
      <c r="AO2" s="326"/>
      <c r="AP2" s="326"/>
      <c r="AQ2" s="326"/>
      <c r="AR2" s="205"/>
      <c r="AS2" s="205"/>
      <c r="AT2" s="340"/>
      <c r="AU2" s="340"/>
      <c r="AV2" s="340"/>
      <c r="AW2" s="340"/>
      <c r="AX2" s="340"/>
      <c r="AY2" s="340"/>
      <c r="AZ2" s="340"/>
      <c r="BA2" s="340"/>
      <c r="BB2" s="340"/>
    </row>
    <row r="3" spans="1:63">
      <c r="I3" s="213" t="s">
        <v>212</v>
      </c>
      <c r="J3" s="212"/>
      <c r="K3" s="212"/>
      <c r="L3" s="212"/>
    </row>
    <row r="4" spans="1:63" ht="15.75">
      <c r="I4" s="213" t="s">
        <v>213</v>
      </c>
      <c r="J4" s="212"/>
      <c r="K4" s="212"/>
      <c r="L4" s="212"/>
      <c r="Q4" s="326"/>
      <c r="R4" s="261" t="s">
        <v>225</v>
      </c>
      <c r="S4" s="327"/>
      <c r="T4" s="327"/>
      <c r="U4" s="327"/>
      <c r="V4" s="330"/>
      <c r="W4" s="330"/>
      <c r="X4" s="329" t="s">
        <v>224</v>
      </c>
      <c r="Y4" s="328"/>
      <c r="Z4" s="340"/>
      <c r="AA4" s="378"/>
      <c r="AB4" s="379" t="s">
        <v>784</v>
      </c>
      <c r="AC4" s="379"/>
      <c r="AD4" s="379"/>
      <c r="AE4" s="378"/>
      <c r="AF4" s="378"/>
    </row>
    <row r="5" spans="1:63" ht="15.75">
      <c r="I5" s="213" t="s">
        <v>214</v>
      </c>
      <c r="J5" s="212"/>
      <c r="K5" s="212"/>
      <c r="L5" s="212"/>
      <c r="N5" s="275" t="s">
        <v>341</v>
      </c>
      <c r="Q5" s="326"/>
      <c r="R5" s="261" t="s">
        <v>181</v>
      </c>
      <c r="S5" s="327"/>
      <c r="T5" s="327"/>
      <c r="U5" s="327"/>
      <c r="V5" s="330"/>
      <c r="W5" s="328"/>
      <c r="X5" s="329" t="s">
        <v>184</v>
      </c>
      <c r="Y5" s="328"/>
      <c r="Z5" s="340"/>
      <c r="AA5" s="378"/>
      <c r="AB5" s="378"/>
      <c r="AC5" s="378"/>
      <c r="AD5" s="378"/>
      <c r="AE5" s="378"/>
      <c r="AF5" s="378"/>
    </row>
    <row r="6" spans="1:63">
      <c r="E6" s="180" t="s">
        <v>210</v>
      </c>
      <c r="I6" s="180" t="s">
        <v>210</v>
      </c>
      <c r="K6" s="210" t="s">
        <v>4</v>
      </c>
      <c r="L6" s="210" t="s">
        <v>215</v>
      </c>
      <c r="M6" s="180" t="s">
        <v>205</v>
      </c>
      <c r="Q6" s="326"/>
      <c r="R6" s="327"/>
      <c r="S6" s="327"/>
      <c r="T6" s="327"/>
      <c r="U6" s="327"/>
      <c r="V6" s="330"/>
      <c r="W6" s="328"/>
      <c r="X6" s="328"/>
      <c r="Y6" s="328"/>
      <c r="Z6" s="340" t="s">
        <v>210</v>
      </c>
      <c r="AA6" s="378"/>
      <c r="AB6" s="378"/>
      <c r="AC6" s="378"/>
      <c r="AD6" s="378"/>
      <c r="AE6" s="378"/>
      <c r="AF6" s="378"/>
      <c r="AH6" s="211" t="s">
        <v>216</v>
      </c>
    </row>
    <row r="7" spans="1:63" ht="15.75">
      <c r="E7" s="180" t="s">
        <v>204</v>
      </c>
      <c r="F7" s="180" t="s">
        <v>180</v>
      </c>
      <c r="I7" s="180" t="s">
        <v>204</v>
      </c>
      <c r="J7" s="180" t="s">
        <v>180</v>
      </c>
      <c r="K7" s="210" t="s">
        <v>181</v>
      </c>
      <c r="L7" s="210" t="s">
        <v>171</v>
      </c>
      <c r="M7" s="180" t="s">
        <v>206</v>
      </c>
      <c r="O7" s="198" t="s">
        <v>217</v>
      </c>
      <c r="P7" s="198"/>
      <c r="Q7" s="267"/>
      <c r="R7" s="261" t="s">
        <v>204</v>
      </c>
      <c r="S7" s="261"/>
      <c r="T7" s="261"/>
      <c r="U7" s="261"/>
      <c r="V7" s="334"/>
      <c r="W7" s="329"/>
      <c r="X7" s="329"/>
      <c r="Y7" s="329"/>
      <c r="Z7" s="340" t="s">
        <v>204</v>
      </c>
      <c r="AA7" s="374"/>
      <c r="AB7" s="381" t="s">
        <v>224</v>
      </c>
      <c r="AC7" s="381"/>
      <c r="AD7" s="382"/>
      <c r="AE7" s="382" t="s">
        <v>225</v>
      </c>
      <c r="AF7" s="383"/>
      <c r="AI7" s="209" t="s">
        <v>217</v>
      </c>
      <c r="AJ7" s="209" t="s">
        <v>29</v>
      </c>
      <c r="AK7" s="209" t="s">
        <v>184</v>
      </c>
      <c r="AL7" s="209" t="s">
        <v>185</v>
      </c>
      <c r="AM7" s="209" t="s">
        <v>181</v>
      </c>
      <c r="AN7" s="209" t="s">
        <v>218</v>
      </c>
      <c r="AO7" s="209" t="s">
        <v>219</v>
      </c>
      <c r="AP7" s="209" t="s">
        <v>220</v>
      </c>
      <c r="AQ7" s="209" t="s">
        <v>221</v>
      </c>
      <c r="AR7" s="179"/>
      <c r="BD7" s="190" t="s">
        <v>222</v>
      </c>
    </row>
    <row r="8" spans="1:63">
      <c r="A8" s="208"/>
      <c r="B8" s="207" t="s">
        <v>223</v>
      </c>
      <c r="C8" s="183"/>
      <c r="D8" s="183"/>
      <c r="E8" s="205"/>
      <c r="F8" s="206" t="s">
        <v>224</v>
      </c>
      <c r="G8" s="205"/>
      <c r="H8" s="205"/>
      <c r="I8" s="203"/>
      <c r="J8" s="204" t="s">
        <v>225</v>
      </c>
      <c r="K8" s="203"/>
      <c r="L8" s="203"/>
      <c r="M8" s="201" t="s">
        <v>208</v>
      </c>
      <c r="N8" s="268"/>
      <c r="O8" s="268" t="s">
        <v>339</v>
      </c>
      <c r="P8" s="268"/>
      <c r="Q8" s="332" t="s">
        <v>144</v>
      </c>
      <c r="R8" s="202" t="s">
        <v>209</v>
      </c>
      <c r="S8" s="202" t="s">
        <v>209</v>
      </c>
      <c r="T8" s="202" t="s">
        <v>209</v>
      </c>
      <c r="U8" s="202" t="s">
        <v>147</v>
      </c>
      <c r="V8" s="335" t="s">
        <v>412</v>
      </c>
      <c r="W8" s="202" t="s">
        <v>209</v>
      </c>
      <c r="X8" s="202" t="s">
        <v>209</v>
      </c>
      <c r="Y8" s="202" t="s">
        <v>209</v>
      </c>
      <c r="Z8" s="201"/>
      <c r="AA8" s="373" t="s">
        <v>782</v>
      </c>
      <c r="AB8" s="373" t="s">
        <v>781</v>
      </c>
      <c r="AC8" s="373" t="s">
        <v>783</v>
      </c>
      <c r="AD8" s="373" t="s">
        <v>782</v>
      </c>
      <c r="AE8" s="375" t="s">
        <v>781</v>
      </c>
      <c r="AF8" s="375" t="s">
        <v>783</v>
      </c>
      <c r="AI8" s="200" t="s">
        <v>226</v>
      </c>
      <c r="AJ8" s="200" t="s">
        <v>29</v>
      </c>
      <c r="AK8" s="200" t="s">
        <v>3</v>
      </c>
      <c r="AL8" s="200" t="s">
        <v>32</v>
      </c>
      <c r="AM8" s="200" t="s">
        <v>4</v>
      </c>
      <c r="AN8" s="200" t="s">
        <v>34</v>
      </c>
      <c r="AO8" s="200" t="s">
        <v>36</v>
      </c>
      <c r="AP8" s="200" t="s">
        <v>38</v>
      </c>
      <c r="AQ8" s="200" t="s">
        <v>227</v>
      </c>
      <c r="AR8" s="183"/>
      <c r="BD8" s="190" t="s">
        <v>228</v>
      </c>
      <c r="BK8" s="180" t="s">
        <v>229</v>
      </c>
    </row>
    <row r="9" spans="1:63" ht="16.5" thickBot="1">
      <c r="A9" s="198" t="s">
        <v>5</v>
      </c>
      <c r="B9" s="191" t="s">
        <v>230</v>
      </c>
      <c r="C9" s="191" t="s">
        <v>231</v>
      </c>
      <c r="D9" s="191" t="s">
        <v>232</v>
      </c>
      <c r="E9" s="191"/>
      <c r="F9" s="191" t="s">
        <v>233</v>
      </c>
      <c r="G9" s="191" t="s">
        <v>234</v>
      </c>
      <c r="H9" s="191" t="s">
        <v>235</v>
      </c>
      <c r="I9" s="191"/>
      <c r="J9" s="191" t="s">
        <v>236</v>
      </c>
      <c r="K9" s="191" t="s">
        <v>237</v>
      </c>
      <c r="L9" s="191" t="s">
        <v>238</v>
      </c>
      <c r="M9" s="199" t="s">
        <v>211</v>
      </c>
      <c r="N9" s="269" t="s">
        <v>0</v>
      </c>
      <c r="O9" s="269" t="s">
        <v>340</v>
      </c>
      <c r="P9" s="269"/>
      <c r="Q9" s="333" t="s">
        <v>181</v>
      </c>
      <c r="R9" s="320" t="s">
        <v>404</v>
      </c>
      <c r="S9" s="320" t="s">
        <v>406</v>
      </c>
      <c r="T9" s="320" t="s">
        <v>405</v>
      </c>
      <c r="U9" s="371" t="s">
        <v>48</v>
      </c>
      <c r="V9" s="336" t="s">
        <v>184</v>
      </c>
      <c r="W9" s="320" t="s">
        <v>404</v>
      </c>
      <c r="X9" s="320" t="s">
        <v>406</v>
      </c>
      <c r="Y9" s="320" t="s">
        <v>405</v>
      </c>
      <c r="Z9" s="191" t="s">
        <v>412</v>
      </c>
      <c r="AA9" s="376"/>
      <c r="AB9" s="377" t="s">
        <v>780</v>
      </c>
      <c r="AC9" s="377"/>
      <c r="AD9" s="377"/>
      <c r="AE9" s="377" t="s">
        <v>780</v>
      </c>
      <c r="AF9" s="376"/>
      <c r="AH9" s="190" t="s">
        <v>148</v>
      </c>
      <c r="AJ9" s="198" t="s">
        <v>239</v>
      </c>
      <c r="AK9" s="198" t="s">
        <v>240</v>
      </c>
      <c r="AL9" s="198" t="s">
        <v>241</v>
      </c>
      <c r="AM9" s="198" t="s">
        <v>242</v>
      </c>
      <c r="AN9" s="198" t="s">
        <v>243</v>
      </c>
      <c r="AO9" s="198" t="s">
        <v>244</v>
      </c>
      <c r="AP9" s="198" t="s">
        <v>245</v>
      </c>
      <c r="AQ9" s="198" t="s">
        <v>246</v>
      </c>
      <c r="AR9" s="198" t="s">
        <v>247</v>
      </c>
      <c r="BD9" s="198" t="s">
        <v>207</v>
      </c>
      <c r="BK9" s="180" t="s">
        <v>248</v>
      </c>
    </row>
    <row r="10" spans="1:63">
      <c r="A10" s="181">
        <v>1971</v>
      </c>
      <c r="B10" s="197">
        <v>33.700000000000003</v>
      </c>
      <c r="C10" s="197">
        <v>1.7568999999999999</v>
      </c>
      <c r="D10" s="192">
        <f t="shared" ref="D10:D54" si="0">(C10/B10)*100</f>
        <v>5.2133531157270019</v>
      </c>
      <c r="E10" s="192">
        <f t="shared" ref="E10:E54" si="1">F10*60*1.12/1000</f>
        <v>2.4679199999999999</v>
      </c>
      <c r="F10" s="180">
        <v>36.725000000000001</v>
      </c>
      <c r="G10" s="180">
        <v>2.2618</v>
      </c>
      <c r="H10" s="192">
        <f t="shared" ref="H10:H54" si="2">(G10/F10)*100</f>
        <v>6.1587474472430221</v>
      </c>
      <c r="I10" s="192">
        <f>J10*60*1.12/1000</f>
        <v>2.5149599999999999</v>
      </c>
      <c r="J10" s="193">
        <v>37.424999999999997</v>
      </c>
      <c r="K10" s="193">
        <v>2.2065999999999999</v>
      </c>
      <c r="L10" s="193">
        <f t="shared" ref="L10:L44" si="3">(K10/J10)*100</f>
        <v>5.8960587842351373</v>
      </c>
      <c r="M10" s="193">
        <f>MAX(((J10*60*1.12*0.0213)-(F10*60*1.12*0.0213))/0.33, 0)</f>
        <v>3.0362181818181688</v>
      </c>
      <c r="N10" s="270">
        <v>1971</v>
      </c>
      <c r="O10" s="270">
        <v>2380.5600000000004</v>
      </c>
      <c r="P10" s="270"/>
      <c r="Q10" s="271">
        <v>2.5149599999999999</v>
      </c>
      <c r="R10" s="370" t="s">
        <v>17</v>
      </c>
      <c r="S10" s="370" t="s">
        <v>17</v>
      </c>
      <c r="T10" s="370" t="s">
        <v>17</v>
      </c>
      <c r="U10" s="370">
        <v>2.5149599999999999</v>
      </c>
      <c r="V10" s="337">
        <f t="shared" ref="V10:V54" si="4">E10</f>
        <v>2.4679199999999999</v>
      </c>
      <c r="W10" s="370" t="s">
        <v>17</v>
      </c>
      <c r="X10" s="370" t="s">
        <v>17</v>
      </c>
      <c r="Y10" s="370" t="s">
        <v>17</v>
      </c>
      <c r="Z10" s="193">
        <v>2.4679199999999999</v>
      </c>
      <c r="AA10" s="193"/>
      <c r="AB10" s="193"/>
      <c r="AC10" s="193"/>
      <c r="AD10" s="193"/>
      <c r="AE10" s="193"/>
      <c r="AF10" s="193"/>
      <c r="AG10" s="193"/>
      <c r="AH10" s="180">
        <f t="shared" ref="AH10:AH53" si="5">AVERAGE(AJ10:AQ10)</f>
        <v>35.321874999999999</v>
      </c>
      <c r="AJ10" s="181">
        <v>33.700000000000003</v>
      </c>
      <c r="AK10" s="181">
        <v>36.725000000000001</v>
      </c>
      <c r="AL10" s="181">
        <v>35.225000000000001</v>
      </c>
      <c r="AM10" s="181">
        <v>37.424999999999997</v>
      </c>
      <c r="AN10" s="180">
        <v>30.75</v>
      </c>
      <c r="AO10" s="180">
        <v>35.549999999999997</v>
      </c>
      <c r="AP10" s="181">
        <v>38.9</v>
      </c>
      <c r="AQ10" s="181">
        <v>34.299999999999997</v>
      </c>
      <c r="AR10" s="180">
        <f t="shared" ref="AR10:AR53" si="6">(MAX(AM10-AK10, 0))*60*1.12/1000</f>
        <v>4.7039999999999714E-2</v>
      </c>
      <c r="BD10" s="190" t="s">
        <v>249</v>
      </c>
    </row>
    <row r="11" spans="1:63">
      <c r="A11" s="181">
        <v>1972</v>
      </c>
      <c r="B11" s="193">
        <v>27.98</v>
      </c>
      <c r="C11" s="193">
        <v>2.0106999999999999</v>
      </c>
      <c r="D11" s="192">
        <f t="shared" si="0"/>
        <v>7.1862044317369547</v>
      </c>
      <c r="E11" s="192">
        <f t="shared" si="1"/>
        <v>1.8782400000000001</v>
      </c>
      <c r="F11" s="180">
        <v>27.95</v>
      </c>
      <c r="G11" s="180">
        <v>0.64249999999999996</v>
      </c>
      <c r="H11" s="192">
        <f t="shared" si="2"/>
        <v>2.2987477638640428</v>
      </c>
      <c r="I11" s="192">
        <f t="shared" ref="I11:I54" si="7">J11*60*1.12/1000</f>
        <v>1.4676480000000001</v>
      </c>
      <c r="J11" s="193">
        <v>21.84</v>
      </c>
      <c r="K11" s="193">
        <v>2.8864999999999998</v>
      </c>
      <c r="L11" s="193">
        <f t="shared" si="3"/>
        <v>13.216575091575091</v>
      </c>
      <c r="M11" s="193">
        <f t="shared" ref="M11:M54" si="8">MAX(((J11*60*1.12*0.0213)-(F11*60*1.12*0.0213))/0.33, 0)</f>
        <v>0</v>
      </c>
      <c r="N11" s="270">
        <v>1972</v>
      </c>
      <c r="O11" s="270">
        <v>1548.7920000000001</v>
      </c>
      <c r="P11" s="270"/>
      <c r="Q11" s="271">
        <v>1.4676480000000001</v>
      </c>
      <c r="R11" s="370" t="s">
        <v>17</v>
      </c>
      <c r="S11" s="370" t="s">
        <v>17</v>
      </c>
      <c r="T11" s="370" t="s">
        <v>17</v>
      </c>
      <c r="U11" s="370">
        <v>1.4676480000000001</v>
      </c>
      <c r="V11" s="337">
        <f t="shared" si="4"/>
        <v>1.8782400000000001</v>
      </c>
      <c r="W11" s="370" t="s">
        <v>17</v>
      </c>
      <c r="X11" s="370" t="s">
        <v>17</v>
      </c>
      <c r="Y11" s="370" t="s">
        <v>17</v>
      </c>
      <c r="Z11" s="193">
        <v>1.8782400000000001</v>
      </c>
      <c r="AA11" s="193"/>
      <c r="AB11" s="193"/>
      <c r="AC11" s="193"/>
      <c r="AD11" s="193"/>
      <c r="AE11" s="193"/>
      <c r="AF11" s="193"/>
      <c r="AG11" s="193"/>
      <c r="AH11" s="180">
        <f t="shared" si="5"/>
        <v>25.768437500000001</v>
      </c>
      <c r="AJ11" s="181">
        <v>27.98</v>
      </c>
      <c r="AK11" s="181">
        <v>27.95</v>
      </c>
      <c r="AL11" s="181">
        <v>25.017499999999998</v>
      </c>
      <c r="AM11" s="181">
        <v>21.84</v>
      </c>
      <c r="AN11" s="180">
        <v>27.4025</v>
      </c>
      <c r="AO11" s="180">
        <v>25.65</v>
      </c>
      <c r="AP11" s="181">
        <v>24.8675</v>
      </c>
      <c r="AQ11" s="181">
        <v>25.44</v>
      </c>
      <c r="AR11" s="180">
        <f t="shared" si="6"/>
        <v>0</v>
      </c>
      <c r="BD11" s="190" t="s">
        <v>250</v>
      </c>
      <c r="BK11" s="180" t="s">
        <v>251</v>
      </c>
    </row>
    <row r="12" spans="1:63">
      <c r="A12" s="181">
        <v>1974</v>
      </c>
      <c r="B12" s="193">
        <v>17.061</v>
      </c>
      <c r="C12" s="193">
        <v>2.7610000000000001</v>
      </c>
      <c r="D12" s="192">
        <f t="shared" si="0"/>
        <v>16.183107672469372</v>
      </c>
      <c r="E12" s="192">
        <f t="shared" si="1"/>
        <v>1.1119449600000002</v>
      </c>
      <c r="F12" s="180">
        <v>16.546800000000001</v>
      </c>
      <c r="G12" s="180">
        <v>1.7517</v>
      </c>
      <c r="H12" s="192">
        <f t="shared" si="2"/>
        <v>10.586336935238233</v>
      </c>
      <c r="I12" s="192">
        <f t="shared" si="7"/>
        <v>1.8681465600000002</v>
      </c>
      <c r="J12" s="193">
        <v>27.799800000000001</v>
      </c>
      <c r="K12" s="193">
        <v>2.3616000000000001</v>
      </c>
      <c r="L12" s="193">
        <f t="shared" si="3"/>
        <v>8.4950251440657851</v>
      </c>
      <c r="M12" s="193">
        <f t="shared" si="8"/>
        <v>48.809375999999986</v>
      </c>
      <c r="N12" s="270">
        <v>1974</v>
      </c>
      <c r="O12" s="270">
        <v>1992.1440000000002</v>
      </c>
      <c r="P12" s="270"/>
      <c r="Q12" s="271">
        <v>1.8681465600000002</v>
      </c>
      <c r="R12" s="370" t="s">
        <v>17</v>
      </c>
      <c r="S12" s="370" t="s">
        <v>17</v>
      </c>
      <c r="T12" s="370" t="s">
        <v>17</v>
      </c>
      <c r="U12" s="370">
        <v>1.8681465600000002</v>
      </c>
      <c r="V12" s="337">
        <f t="shared" si="4"/>
        <v>1.1119449600000002</v>
      </c>
      <c r="W12" s="370" t="s">
        <v>17</v>
      </c>
      <c r="X12" s="370" t="s">
        <v>17</v>
      </c>
      <c r="Y12" s="370" t="s">
        <v>17</v>
      </c>
      <c r="Z12" s="193">
        <v>1.1119449600000002</v>
      </c>
      <c r="AA12" s="193"/>
      <c r="AB12" s="193"/>
      <c r="AC12" s="193"/>
      <c r="AD12" s="193"/>
      <c r="AE12" s="193"/>
      <c r="AF12" s="193"/>
      <c r="AG12" s="193"/>
      <c r="AH12" s="180">
        <f t="shared" si="5"/>
        <v>26.55575</v>
      </c>
      <c r="AJ12" s="181">
        <v>17.061</v>
      </c>
      <c r="AK12" s="181">
        <v>16.546800000000001</v>
      </c>
      <c r="AL12" s="181">
        <v>30.310500000000001</v>
      </c>
      <c r="AM12" s="181">
        <v>27.799800000000001</v>
      </c>
      <c r="AN12" s="180">
        <v>24.2303</v>
      </c>
      <c r="AO12" s="180">
        <v>33.7288</v>
      </c>
      <c r="AP12" s="181">
        <v>30.8248</v>
      </c>
      <c r="AQ12" s="181">
        <v>31.943999999999999</v>
      </c>
      <c r="AR12" s="180">
        <f t="shared" si="6"/>
        <v>0.75620160000000014</v>
      </c>
      <c r="BD12" s="190" t="s">
        <v>252</v>
      </c>
    </row>
    <row r="13" spans="1:63">
      <c r="A13" s="181">
        <v>1975</v>
      </c>
      <c r="B13" s="193">
        <v>28.797999999999998</v>
      </c>
      <c r="C13" s="193">
        <v>4.4960000000000004</v>
      </c>
      <c r="D13" s="192">
        <f t="shared" si="0"/>
        <v>15.612195291339678</v>
      </c>
      <c r="E13" s="192">
        <f t="shared" si="1"/>
        <v>1.8051263999999998</v>
      </c>
      <c r="F13" s="180">
        <v>26.861999999999998</v>
      </c>
      <c r="G13" s="180">
        <v>2.3855</v>
      </c>
      <c r="H13" s="192">
        <f t="shared" si="2"/>
        <v>8.8805747896656992</v>
      </c>
      <c r="I13" s="192">
        <f t="shared" si="7"/>
        <v>3.3968121600000005</v>
      </c>
      <c r="J13" s="193">
        <v>50.547800000000002</v>
      </c>
      <c r="K13" s="193">
        <v>2.3304</v>
      </c>
      <c r="L13" s="193">
        <f t="shared" si="3"/>
        <v>4.6102896664147597</v>
      </c>
      <c r="M13" s="193">
        <f t="shared" si="8"/>
        <v>102.73608087272731</v>
      </c>
      <c r="N13" s="270">
        <v>1975</v>
      </c>
      <c r="O13" s="270">
        <v>3445.5960000000005</v>
      </c>
      <c r="P13" s="270"/>
      <c r="Q13" s="271">
        <v>3.3968121600000005</v>
      </c>
      <c r="R13" s="370" t="s">
        <v>17</v>
      </c>
      <c r="S13" s="370" t="s">
        <v>17</v>
      </c>
      <c r="T13" s="194">
        <f>(AVERAGE((Q10:Q12)))*1.2</f>
        <v>2.340301824</v>
      </c>
      <c r="U13" s="194">
        <v>3.3968121600000005</v>
      </c>
      <c r="V13" s="338">
        <f t="shared" si="4"/>
        <v>1.8051263999999998</v>
      </c>
      <c r="W13" s="331" t="s">
        <v>17</v>
      </c>
      <c r="X13" s="331" t="s">
        <v>17</v>
      </c>
      <c r="Y13" s="331">
        <f>(AVERAGE((E10:E12)))*1.2</f>
        <v>2.1832419839999999</v>
      </c>
      <c r="Z13" s="193">
        <v>1.8051263999999998</v>
      </c>
      <c r="AA13" s="193">
        <f>ABS(Y13-Z13)</f>
        <v>0.37811558400000012</v>
      </c>
      <c r="AB13" s="193"/>
      <c r="AC13" s="193"/>
      <c r="AD13" s="193">
        <f>ABS(T13-U13)</f>
        <v>1.0565103360000005</v>
      </c>
      <c r="AE13" s="193"/>
      <c r="AF13" s="193"/>
      <c r="AG13" s="193"/>
      <c r="AH13" s="180">
        <f t="shared" si="5"/>
        <v>43.0722375</v>
      </c>
      <c r="AJ13" s="181">
        <v>28.797999999999998</v>
      </c>
      <c r="AK13" s="181">
        <v>26.861999999999998</v>
      </c>
      <c r="AL13" s="181">
        <v>46.857300000000002</v>
      </c>
      <c r="AM13" s="181">
        <v>50.547800000000002</v>
      </c>
      <c r="AN13" s="180">
        <v>51.183</v>
      </c>
      <c r="AO13" s="180">
        <v>45.223799999999997</v>
      </c>
      <c r="AP13" s="181">
        <v>47.19</v>
      </c>
      <c r="AQ13" s="181">
        <v>47.915999999999997</v>
      </c>
      <c r="AR13" s="180">
        <f t="shared" si="6"/>
        <v>1.5916857600000003</v>
      </c>
      <c r="BE13" s="180" t="s">
        <v>253</v>
      </c>
    </row>
    <row r="14" spans="1:63">
      <c r="A14" s="181">
        <v>1976</v>
      </c>
      <c r="B14" s="193">
        <v>25.440300000000001</v>
      </c>
      <c r="C14" s="193">
        <v>3.7443</v>
      </c>
      <c r="D14" s="192">
        <f t="shared" si="0"/>
        <v>14.717986816193203</v>
      </c>
      <c r="E14" s="192">
        <f t="shared" si="1"/>
        <v>1.5632265600000004</v>
      </c>
      <c r="F14" s="180">
        <v>23.2623</v>
      </c>
      <c r="G14" s="180">
        <v>2.6972999999999998</v>
      </c>
      <c r="H14" s="192">
        <f t="shared" si="2"/>
        <v>11.595156110960653</v>
      </c>
      <c r="I14" s="192">
        <f t="shared" si="7"/>
        <v>3.14067936</v>
      </c>
      <c r="J14" s="193">
        <v>46.7363</v>
      </c>
      <c r="K14" s="193">
        <v>2.0352000000000001</v>
      </c>
      <c r="L14" s="193">
        <f t="shared" si="3"/>
        <v>4.3546451045547041</v>
      </c>
      <c r="M14" s="193">
        <f t="shared" si="8"/>
        <v>101.81740799999997</v>
      </c>
      <c r="N14" s="270">
        <v>1976</v>
      </c>
      <c r="O14" s="270">
        <v>2996.3472000000006</v>
      </c>
      <c r="P14" s="270"/>
      <c r="Q14" s="271">
        <v>3.14067936</v>
      </c>
      <c r="R14" s="370" t="s">
        <v>17</v>
      </c>
      <c r="S14" s="194">
        <f>(AVERAGE((Q10:Q13)))*1.2</f>
        <v>2.7742700160000004</v>
      </c>
      <c r="T14" s="194">
        <f>(AVERAGE((Q11:Q13)))*1.2</f>
        <v>2.6930426880000002</v>
      </c>
      <c r="U14" s="194">
        <v>3.14067936</v>
      </c>
      <c r="V14" s="338">
        <f t="shared" si="4"/>
        <v>1.5632265600000004</v>
      </c>
      <c r="W14" s="331" t="s">
        <v>17</v>
      </c>
      <c r="X14" s="331">
        <f>(AVERAGE((E10:E13)))*1.2</f>
        <v>2.1789694079999999</v>
      </c>
      <c r="Y14" s="331">
        <f t="shared" ref="Y14:Y54" si="9">(AVERAGE((E11:E13)))*1.2</f>
        <v>1.9181245439999999</v>
      </c>
      <c r="Z14" s="196">
        <v>1.5632265600000004</v>
      </c>
      <c r="AA14" s="193">
        <f t="shared" ref="AA14:AA54" si="10">ABS(Y14-Z14)</f>
        <v>0.3548979839999995</v>
      </c>
      <c r="AB14" s="380">
        <f>ABS(X14-Z14)</f>
        <v>0.61574284799999957</v>
      </c>
      <c r="AC14" s="380"/>
      <c r="AD14" s="193">
        <f t="shared" ref="AD14:AD54" si="11">ABS(T14-U14)</f>
        <v>0.44763667199999979</v>
      </c>
      <c r="AE14" s="193">
        <f t="shared" ref="AE14:AE54" si="12">ABS(S14-U14)</f>
        <v>0.36640934399999958</v>
      </c>
      <c r="AF14" s="193"/>
      <c r="AG14" s="193"/>
      <c r="AH14" s="180">
        <f t="shared" si="5"/>
        <v>36.957974999999998</v>
      </c>
      <c r="AJ14" s="181">
        <v>25.440300000000001</v>
      </c>
      <c r="AK14" s="181">
        <v>23.2623</v>
      </c>
      <c r="AL14" s="181">
        <v>40.111499999999999</v>
      </c>
      <c r="AM14" s="181">
        <v>46.7363</v>
      </c>
      <c r="AN14" s="180">
        <v>39.960299999999997</v>
      </c>
      <c r="AO14" s="180">
        <v>37.903300000000002</v>
      </c>
      <c r="AP14" s="181">
        <v>39.234299999999998</v>
      </c>
      <c r="AQ14" s="181">
        <v>43.015500000000003</v>
      </c>
      <c r="AR14" s="180">
        <f t="shared" si="6"/>
        <v>1.5774528000000003</v>
      </c>
      <c r="BD14" s="190" t="s">
        <v>254</v>
      </c>
    </row>
    <row r="15" spans="1:63">
      <c r="A15" s="181">
        <v>1977</v>
      </c>
      <c r="B15" s="193">
        <v>15.609</v>
      </c>
      <c r="C15" s="193">
        <v>4.2550999999999997</v>
      </c>
      <c r="D15" s="192">
        <f t="shared" si="0"/>
        <v>27.260554808123516</v>
      </c>
      <c r="E15" s="192">
        <f t="shared" si="1"/>
        <v>1.1404041600000003</v>
      </c>
      <c r="F15" s="180">
        <v>16.970300000000002</v>
      </c>
      <c r="G15" s="180">
        <v>2.4864000000000002</v>
      </c>
      <c r="H15" s="192">
        <f t="shared" si="2"/>
        <v>14.651479349215982</v>
      </c>
      <c r="I15" s="192">
        <f t="shared" si="7"/>
        <v>1.9372617600000002</v>
      </c>
      <c r="J15" s="193">
        <v>28.828299999999999</v>
      </c>
      <c r="K15" s="193">
        <v>2.7296999999999998</v>
      </c>
      <c r="L15" s="193">
        <f t="shared" si="3"/>
        <v>9.468820568677307</v>
      </c>
      <c r="M15" s="193">
        <f t="shared" si="8"/>
        <v>51.433535999999989</v>
      </c>
      <c r="N15" s="270">
        <v>1977</v>
      </c>
      <c r="O15" s="270">
        <v>1981.9800000000002</v>
      </c>
      <c r="P15" s="270"/>
      <c r="Q15" s="271">
        <v>1.9372617599999999</v>
      </c>
      <c r="R15" s="194">
        <f>(AVERAGE((Q10:Q14)))*1.2</f>
        <v>2.9731790592000005</v>
      </c>
      <c r="S15" s="194">
        <f>(AVERAGE((Q11:Q14)))*1.2</f>
        <v>2.9619858239999997</v>
      </c>
      <c r="T15" s="194">
        <f>(AVERAGE((Q12:Q14)))*1.2</f>
        <v>3.3622552320000003</v>
      </c>
      <c r="U15" s="194">
        <v>1.9372617600000002</v>
      </c>
      <c r="V15" s="338">
        <f t="shared" si="4"/>
        <v>1.1404041600000003</v>
      </c>
      <c r="W15" s="331">
        <f t="shared" ref="W15:W54" si="13">(AVERAGE((E10:E14)))*1.2</f>
        <v>2.1183499007999997</v>
      </c>
      <c r="X15" s="331">
        <f t="shared" ref="X15:X54" si="14">(AVERAGE((E11:E14)))*1.2</f>
        <v>1.9075613760000001</v>
      </c>
      <c r="Y15" s="331">
        <f t="shared" si="9"/>
        <v>1.7921191679999999</v>
      </c>
      <c r="Z15" s="193">
        <v>1.1404041600000003</v>
      </c>
      <c r="AA15" s="193">
        <f t="shared" si="10"/>
        <v>0.6517150079999996</v>
      </c>
      <c r="AB15" s="380">
        <f t="shared" ref="AB15:AB54" si="15">ABS(X15-Z15)</f>
        <v>0.76715721599999975</v>
      </c>
      <c r="AC15" s="380">
        <f>ABS(W15-Z15)</f>
        <v>0.97794574079999941</v>
      </c>
      <c r="AD15" s="193">
        <f t="shared" si="11"/>
        <v>1.4249934720000001</v>
      </c>
      <c r="AE15" s="193">
        <f t="shared" si="12"/>
        <v>1.0247240639999995</v>
      </c>
      <c r="AF15" s="193">
        <f>ABS(R15-U15)</f>
        <v>1.0359172992000003</v>
      </c>
      <c r="AG15" s="193"/>
      <c r="AH15" s="180">
        <f t="shared" si="5"/>
        <v>26.449862500000002</v>
      </c>
      <c r="AJ15" s="181">
        <v>15.609</v>
      </c>
      <c r="AK15" s="181">
        <v>16.970300000000002</v>
      </c>
      <c r="AL15" s="181">
        <v>28.737500000000001</v>
      </c>
      <c r="AM15" s="181">
        <v>28.828299999999999</v>
      </c>
      <c r="AN15" s="180">
        <v>26.075500000000002</v>
      </c>
      <c r="AO15" s="180">
        <v>30.673500000000001</v>
      </c>
      <c r="AP15" s="181">
        <v>30.0685</v>
      </c>
      <c r="AQ15" s="181">
        <v>34.636299999999999</v>
      </c>
      <c r="AR15" s="180">
        <f t="shared" si="6"/>
        <v>0.79685759999999983</v>
      </c>
      <c r="BD15" s="195" t="s">
        <v>255</v>
      </c>
    </row>
    <row r="16" spans="1:63">
      <c r="A16" s="181">
        <v>1978</v>
      </c>
      <c r="B16" s="193">
        <v>20.721299999999999</v>
      </c>
      <c r="C16" s="193">
        <v>1.8885000000000001</v>
      </c>
      <c r="D16" s="192">
        <f t="shared" si="0"/>
        <v>9.1138104269519786</v>
      </c>
      <c r="E16" s="192">
        <f t="shared" si="1"/>
        <v>1.3924713600000003</v>
      </c>
      <c r="F16" s="180">
        <v>20.721299999999999</v>
      </c>
      <c r="G16" s="180">
        <v>1.6424000000000001</v>
      </c>
      <c r="H16" s="192">
        <f t="shared" si="2"/>
        <v>7.9261436299846055</v>
      </c>
      <c r="I16" s="192">
        <f t="shared" si="7"/>
        <v>2.5918233600000002</v>
      </c>
      <c r="J16" s="193">
        <v>38.568800000000003</v>
      </c>
      <c r="K16" s="193">
        <v>16.380600000000001</v>
      </c>
      <c r="L16" s="193">
        <f t="shared" si="3"/>
        <v>42.471116550164901</v>
      </c>
      <c r="M16" s="193">
        <f t="shared" si="8"/>
        <v>77.412720000000007</v>
      </c>
      <c r="N16" s="270">
        <v>1978</v>
      </c>
      <c r="O16" s="270">
        <v>2980.0848000000001</v>
      </c>
      <c r="P16" s="270"/>
      <c r="Q16" s="271">
        <v>2.5918233600000002</v>
      </c>
      <c r="R16" s="194">
        <f>(AVERAGE((Q11:Q15)))*1.2</f>
        <v>2.8345314816</v>
      </c>
      <c r="S16" s="194">
        <f t="shared" ref="S16:S54" si="16">(AVERAGE((Q12:Q15)))*1.2</f>
        <v>3.1028699520000003</v>
      </c>
      <c r="T16" s="194">
        <f t="shared" ref="T16:T54" si="17">(AVERAGE((Q13:Q15)))*1.2</f>
        <v>3.3899013119999997</v>
      </c>
      <c r="U16" s="194">
        <v>2.5918233600000002</v>
      </c>
      <c r="V16" s="338">
        <f t="shared" si="4"/>
        <v>1.3924713600000003</v>
      </c>
      <c r="W16" s="331">
        <f t="shared" si="13"/>
        <v>1.7997460992000001</v>
      </c>
      <c r="X16" s="331">
        <f t="shared" si="14"/>
        <v>1.6862106239999999</v>
      </c>
      <c r="Y16" s="331">
        <f t="shared" si="9"/>
        <v>1.8035028479999999</v>
      </c>
      <c r="Z16" s="193">
        <v>1.3924713600000003</v>
      </c>
      <c r="AA16" s="193">
        <f t="shared" si="10"/>
        <v>0.41103148799999967</v>
      </c>
      <c r="AB16" s="380">
        <f t="shared" si="15"/>
        <v>0.29373926399999961</v>
      </c>
      <c r="AC16" s="380">
        <f t="shared" ref="AC16:AC54" si="18">ABS(W16-Z16)</f>
        <v>0.40727473919999979</v>
      </c>
      <c r="AD16" s="193">
        <f t="shared" si="11"/>
        <v>0.79807795199999942</v>
      </c>
      <c r="AE16" s="193">
        <f t="shared" si="12"/>
        <v>0.51104659200000002</v>
      </c>
      <c r="AF16" s="193">
        <f t="shared" ref="AF16:AF54" si="19">ABS(R16-U16)</f>
        <v>0.24270812159999977</v>
      </c>
      <c r="AG16" s="193"/>
      <c r="AH16" s="180">
        <f t="shared" si="5"/>
        <v>34.473687499999997</v>
      </c>
      <c r="AJ16" s="181">
        <v>20.721299999999999</v>
      </c>
      <c r="AK16" s="181">
        <v>20.721299999999999</v>
      </c>
      <c r="AL16" s="181">
        <v>39.688000000000002</v>
      </c>
      <c r="AM16" s="181">
        <v>38.568800000000003</v>
      </c>
      <c r="AN16" s="180">
        <v>37.4193</v>
      </c>
      <c r="AO16" s="180">
        <v>39.627499999999998</v>
      </c>
      <c r="AP16" s="181">
        <v>40.262799999999999</v>
      </c>
      <c r="AQ16" s="181">
        <v>38.780500000000004</v>
      </c>
      <c r="AR16" s="180">
        <f t="shared" si="6"/>
        <v>1.1993520000000004</v>
      </c>
    </row>
    <row r="17" spans="1:44">
      <c r="A17" s="181">
        <v>1979</v>
      </c>
      <c r="B17" s="193">
        <v>42.177500000000002</v>
      </c>
      <c r="C17" s="193">
        <v>4.4763000000000002</v>
      </c>
      <c r="D17" s="192">
        <f t="shared" si="0"/>
        <v>10.613004564044811</v>
      </c>
      <c r="E17" s="192">
        <f t="shared" si="1"/>
        <v>2.5317600000000002</v>
      </c>
      <c r="F17" s="180">
        <v>37.674999999999997</v>
      </c>
      <c r="G17" s="180">
        <v>8.1331000000000007</v>
      </c>
      <c r="H17" s="192">
        <f t="shared" si="2"/>
        <v>21.587524883875254</v>
      </c>
      <c r="I17" s="192">
        <f t="shared" si="7"/>
        <v>2.6599440000000003</v>
      </c>
      <c r="J17" s="193">
        <v>39.582500000000003</v>
      </c>
      <c r="K17" s="193">
        <v>5.3036000000000003</v>
      </c>
      <c r="L17" s="193">
        <f t="shared" si="3"/>
        <v>13.398850502115833</v>
      </c>
      <c r="M17" s="193">
        <f t="shared" si="8"/>
        <v>8.273694545454557</v>
      </c>
      <c r="N17" s="270">
        <v>1979</v>
      </c>
      <c r="O17" s="270">
        <v>2834.3280000000004</v>
      </c>
      <c r="P17" s="270"/>
      <c r="Q17" s="272">
        <v>2.6599440000000003</v>
      </c>
      <c r="R17" s="194">
        <f>(AVERAGE((Q12:Q16)))*1.2</f>
        <v>3.1043335679999999</v>
      </c>
      <c r="S17" s="194">
        <f t="shared" si="16"/>
        <v>3.3199729920000003</v>
      </c>
      <c r="T17" s="194">
        <f t="shared" si="17"/>
        <v>3.0679057919999999</v>
      </c>
      <c r="U17" s="194">
        <v>2.6599440000000003</v>
      </c>
      <c r="V17" s="338">
        <f t="shared" si="4"/>
        <v>2.5317600000000002</v>
      </c>
      <c r="W17" s="331">
        <f t="shared" si="13"/>
        <v>1.6831616255999999</v>
      </c>
      <c r="X17" s="331">
        <f t="shared" si="14"/>
        <v>1.7703685440000001</v>
      </c>
      <c r="Y17" s="331">
        <f t="shared" si="9"/>
        <v>1.6384408320000003</v>
      </c>
      <c r="Z17" s="193">
        <v>2.5317600000000002</v>
      </c>
      <c r="AA17" s="193">
        <f t="shared" si="10"/>
        <v>0.89331916799999989</v>
      </c>
      <c r="AB17" s="380">
        <f t="shared" si="15"/>
        <v>0.76139145600000013</v>
      </c>
      <c r="AC17" s="380">
        <f t="shared" si="18"/>
        <v>0.8485983744000003</v>
      </c>
      <c r="AD17" s="193">
        <f t="shared" si="11"/>
        <v>0.4079617919999996</v>
      </c>
      <c r="AE17" s="193">
        <f t="shared" si="12"/>
        <v>0.66002899199999998</v>
      </c>
      <c r="AF17" s="193">
        <f t="shared" si="19"/>
        <v>0.44438956799999962</v>
      </c>
      <c r="AG17" s="193"/>
      <c r="AH17" s="180">
        <f t="shared" si="5"/>
        <v>38.009687499999998</v>
      </c>
      <c r="AJ17" s="181">
        <v>42.177500000000002</v>
      </c>
      <c r="AK17" s="181">
        <v>37.674999999999997</v>
      </c>
      <c r="AL17" s="181">
        <v>38.357500000000002</v>
      </c>
      <c r="AM17" s="181">
        <v>39.582500000000003</v>
      </c>
      <c r="AN17" s="180">
        <v>35.67</v>
      </c>
      <c r="AO17" s="180">
        <v>32.762500000000003</v>
      </c>
      <c r="AP17" s="181">
        <v>31.987500000000001</v>
      </c>
      <c r="AQ17" s="181">
        <v>45.865000000000002</v>
      </c>
      <c r="AR17" s="180">
        <f t="shared" si="6"/>
        <v>0.12818400000000044</v>
      </c>
    </row>
    <row r="18" spans="1:44">
      <c r="A18" s="181">
        <v>1980</v>
      </c>
      <c r="B18" s="193">
        <v>18.997499999999999</v>
      </c>
      <c r="C18" s="193">
        <v>3.8881999999999999</v>
      </c>
      <c r="D18" s="192">
        <f t="shared" si="0"/>
        <v>20.466903539939466</v>
      </c>
      <c r="E18" s="192">
        <f t="shared" si="1"/>
        <v>1.4006160000000005</v>
      </c>
      <c r="F18" s="180">
        <v>20.842500000000001</v>
      </c>
      <c r="G18" s="180">
        <v>2.5773999999999999</v>
      </c>
      <c r="H18" s="192">
        <f t="shared" si="2"/>
        <v>12.366078925272879</v>
      </c>
      <c r="I18" s="192">
        <f t="shared" si="7"/>
        <v>3.7159920000000004</v>
      </c>
      <c r="J18" s="193">
        <v>55.297499999999999</v>
      </c>
      <c r="K18" s="193">
        <v>2.4950999999999999</v>
      </c>
      <c r="L18" s="193">
        <f t="shared" si="3"/>
        <v>4.5121388851213888</v>
      </c>
      <c r="M18" s="193">
        <f t="shared" si="8"/>
        <v>149.44699636363634</v>
      </c>
      <c r="N18" s="270">
        <v>1980</v>
      </c>
      <c r="O18" s="270">
        <v>4079.8800000000006</v>
      </c>
      <c r="P18" s="270"/>
      <c r="Q18" s="272">
        <v>3.7159920000000004</v>
      </c>
      <c r="R18" s="194">
        <f t="shared" ref="R18:R53" si="20">(AVERAGE((Q13:Q17)))*1.2</f>
        <v>3.2943649535999997</v>
      </c>
      <c r="S18" s="194">
        <f t="shared" si="16"/>
        <v>3.098912544</v>
      </c>
      <c r="T18" s="194">
        <f t="shared" si="17"/>
        <v>2.875611648</v>
      </c>
      <c r="U18" s="194">
        <v>3.7159920000000004</v>
      </c>
      <c r="V18" s="338">
        <f t="shared" si="4"/>
        <v>1.4006160000000005</v>
      </c>
      <c r="W18" s="331">
        <f t="shared" si="13"/>
        <v>2.0239172352000003</v>
      </c>
      <c r="X18" s="331">
        <f t="shared" si="14"/>
        <v>1.9883586240000002</v>
      </c>
      <c r="Y18" s="331">
        <f t="shared" si="9"/>
        <v>2.0258542080000002</v>
      </c>
      <c r="Z18" s="193">
        <v>1.4006160000000005</v>
      </c>
      <c r="AA18" s="193">
        <f t="shared" si="10"/>
        <v>0.62523820799999963</v>
      </c>
      <c r="AB18" s="380">
        <f t="shared" si="15"/>
        <v>0.58774262399999966</v>
      </c>
      <c r="AC18" s="380">
        <f t="shared" si="18"/>
        <v>0.6233012351999998</v>
      </c>
      <c r="AD18" s="193">
        <f t="shared" si="11"/>
        <v>0.84038035200000039</v>
      </c>
      <c r="AE18" s="193">
        <f t="shared" si="12"/>
        <v>0.61707945600000036</v>
      </c>
      <c r="AF18" s="193">
        <f t="shared" si="19"/>
        <v>0.4216270464000007</v>
      </c>
      <c r="AG18" s="193"/>
      <c r="AH18" s="180">
        <f t="shared" si="5"/>
        <v>43.095624999999998</v>
      </c>
      <c r="AJ18" s="181">
        <v>18.997499999999999</v>
      </c>
      <c r="AK18" s="181">
        <v>20.842500000000001</v>
      </c>
      <c r="AL18" s="181">
        <v>52.302500000000002</v>
      </c>
      <c r="AM18" s="181">
        <v>55.297499999999999</v>
      </c>
      <c r="AN18" s="180">
        <v>42.505000000000003</v>
      </c>
      <c r="AO18" s="180">
        <v>51.092500000000001</v>
      </c>
      <c r="AP18" s="181">
        <v>51.667499999999997</v>
      </c>
      <c r="AQ18" s="181">
        <v>52.06</v>
      </c>
      <c r="AR18" s="180">
        <f t="shared" si="6"/>
        <v>2.3153759999999997</v>
      </c>
    </row>
    <row r="19" spans="1:44">
      <c r="A19" s="181">
        <v>1981</v>
      </c>
      <c r="B19" s="193">
        <v>21.66</v>
      </c>
      <c r="C19" s="193">
        <v>2.9765999999999999</v>
      </c>
      <c r="D19" s="192">
        <f t="shared" si="0"/>
        <v>13.742382271468143</v>
      </c>
      <c r="E19" s="192">
        <f t="shared" si="1"/>
        <v>1.313256</v>
      </c>
      <c r="F19" s="180">
        <v>19.5425</v>
      </c>
      <c r="G19" s="180">
        <v>1.9630000000000001</v>
      </c>
      <c r="H19" s="192">
        <f t="shared" si="2"/>
        <v>10.044774210055008</v>
      </c>
      <c r="I19" s="192">
        <f t="shared" si="7"/>
        <v>2.6061840000000003</v>
      </c>
      <c r="J19" s="193">
        <v>38.782499999999999</v>
      </c>
      <c r="K19" s="193">
        <v>3.9702999999999999</v>
      </c>
      <c r="L19" s="193">
        <f t="shared" si="3"/>
        <v>10.237349319925224</v>
      </c>
      <c r="M19" s="193">
        <f t="shared" si="8"/>
        <v>83.452625454545455</v>
      </c>
      <c r="N19" s="270">
        <v>1981</v>
      </c>
      <c r="O19" s="270">
        <v>2522.6880000000006</v>
      </c>
      <c r="P19" s="270"/>
      <c r="Q19" s="272">
        <v>2.6061840000000003</v>
      </c>
      <c r="R19" s="194">
        <f t="shared" si="20"/>
        <v>3.3709681152000002</v>
      </c>
      <c r="S19" s="194">
        <f t="shared" si="16"/>
        <v>3.2715063360000003</v>
      </c>
      <c r="T19" s="194">
        <f t="shared" si="17"/>
        <v>3.5871037440000002</v>
      </c>
      <c r="U19" s="194">
        <v>2.6061840000000003</v>
      </c>
      <c r="V19" s="338">
        <f t="shared" si="4"/>
        <v>1.313256</v>
      </c>
      <c r="W19" s="331">
        <f t="shared" si="13"/>
        <v>1.9268347392000003</v>
      </c>
      <c r="X19" s="331">
        <f t="shared" si="14"/>
        <v>1.9395754560000005</v>
      </c>
      <c r="Y19" s="331">
        <f t="shared" si="9"/>
        <v>2.1299389440000001</v>
      </c>
      <c r="Z19" s="193">
        <v>1.313256</v>
      </c>
      <c r="AA19" s="193">
        <f t="shared" si="10"/>
        <v>0.81668294400000008</v>
      </c>
      <c r="AB19" s="380">
        <f t="shared" si="15"/>
        <v>0.6263194560000005</v>
      </c>
      <c r="AC19" s="380">
        <f t="shared" si="18"/>
        <v>0.61357873920000028</v>
      </c>
      <c r="AD19" s="193">
        <f t="shared" si="11"/>
        <v>0.98091974399999993</v>
      </c>
      <c r="AE19" s="193">
        <f t="shared" si="12"/>
        <v>0.66532233600000001</v>
      </c>
      <c r="AF19" s="193">
        <f t="shared" si="19"/>
        <v>0.76478411519999989</v>
      </c>
      <c r="AG19" s="193"/>
      <c r="AH19" s="180">
        <f t="shared" si="5"/>
        <v>33.010000000000005</v>
      </c>
      <c r="AJ19" s="181">
        <v>21.66</v>
      </c>
      <c r="AK19" s="181">
        <v>19.5425</v>
      </c>
      <c r="AL19" s="181">
        <v>34.905000000000001</v>
      </c>
      <c r="AM19" s="181">
        <v>38.782499999999999</v>
      </c>
      <c r="AN19" s="180">
        <v>34.817500000000003</v>
      </c>
      <c r="AO19" s="180">
        <v>33.637500000000003</v>
      </c>
      <c r="AP19" s="181">
        <v>36.422499999999999</v>
      </c>
      <c r="AQ19" s="181">
        <v>44.3125</v>
      </c>
      <c r="AR19" s="180">
        <f t="shared" si="6"/>
        <v>1.2929279999999999</v>
      </c>
    </row>
    <row r="20" spans="1:44">
      <c r="A20" s="181">
        <v>1982</v>
      </c>
      <c r="B20" s="193">
        <v>19.7225</v>
      </c>
      <c r="C20" s="193">
        <v>3.8816999999999999</v>
      </c>
      <c r="D20" s="192">
        <f t="shared" si="0"/>
        <v>19.681581949550004</v>
      </c>
      <c r="E20" s="192">
        <f t="shared" si="1"/>
        <v>1.8478320000000001</v>
      </c>
      <c r="F20" s="180">
        <v>27.497499999999999</v>
      </c>
      <c r="G20" s="180">
        <v>2.8601000000000001</v>
      </c>
      <c r="H20" s="192">
        <f t="shared" si="2"/>
        <v>10.401309209928176</v>
      </c>
      <c r="I20" s="192">
        <f t="shared" si="7"/>
        <v>1.86816</v>
      </c>
      <c r="J20" s="193">
        <v>27.8</v>
      </c>
      <c r="K20" s="193">
        <v>1.0321</v>
      </c>
      <c r="L20" s="193">
        <f t="shared" si="3"/>
        <v>3.7125899280575538</v>
      </c>
      <c r="M20" s="193">
        <f t="shared" si="8"/>
        <v>1.312080000000013</v>
      </c>
      <c r="N20" s="270">
        <v>1982</v>
      </c>
      <c r="O20" s="270">
        <v>1998.3600000000001</v>
      </c>
      <c r="P20" s="270"/>
      <c r="Q20" s="272">
        <v>1.86816</v>
      </c>
      <c r="R20" s="194">
        <f t="shared" si="20"/>
        <v>3.2426892288000002</v>
      </c>
      <c r="S20" s="194">
        <f t="shared" si="16"/>
        <v>3.4721830080000005</v>
      </c>
      <c r="T20" s="194">
        <f t="shared" si="17"/>
        <v>3.5928480000000005</v>
      </c>
      <c r="U20" s="194">
        <v>1.86816</v>
      </c>
      <c r="V20" s="338">
        <f t="shared" si="4"/>
        <v>1.8478320000000001</v>
      </c>
      <c r="W20" s="331">
        <f t="shared" si="13"/>
        <v>1.8668418048000004</v>
      </c>
      <c r="X20" s="331">
        <f t="shared" si="14"/>
        <v>1.9914310080000002</v>
      </c>
      <c r="Y20" s="331">
        <f t="shared" si="9"/>
        <v>2.0982528</v>
      </c>
      <c r="Z20" s="193">
        <v>1.8478320000000001</v>
      </c>
      <c r="AA20" s="193">
        <f t="shared" si="10"/>
        <v>0.25042079999999989</v>
      </c>
      <c r="AB20" s="380">
        <f t="shared" si="15"/>
        <v>0.14359900800000003</v>
      </c>
      <c r="AC20" s="380">
        <f t="shared" si="18"/>
        <v>1.9009804800000252E-2</v>
      </c>
      <c r="AD20" s="193">
        <f t="shared" si="11"/>
        <v>1.7246880000000004</v>
      </c>
      <c r="AE20" s="193">
        <f t="shared" si="12"/>
        <v>1.6040230080000004</v>
      </c>
      <c r="AF20" s="193">
        <f t="shared" si="19"/>
        <v>1.3745292288000002</v>
      </c>
      <c r="AG20" s="193"/>
      <c r="AH20" s="180">
        <f t="shared" si="5"/>
        <v>27.153124999999999</v>
      </c>
      <c r="AJ20" s="181">
        <v>19.7225</v>
      </c>
      <c r="AK20" s="181">
        <v>27.497499999999999</v>
      </c>
      <c r="AL20" s="181">
        <v>32.729999999999997</v>
      </c>
      <c r="AM20" s="181">
        <v>27.8</v>
      </c>
      <c r="AN20" s="180">
        <v>16.88</v>
      </c>
      <c r="AO20" s="180">
        <v>33.82</v>
      </c>
      <c r="AP20" s="181">
        <v>28.282499999999999</v>
      </c>
      <c r="AQ20" s="181">
        <v>30.4925</v>
      </c>
      <c r="AR20" s="180">
        <f t="shared" si="6"/>
        <v>2.0328000000000134E-2</v>
      </c>
    </row>
    <row r="21" spans="1:44">
      <c r="A21" s="181">
        <v>1983</v>
      </c>
      <c r="B21" s="193">
        <v>38.325000000000003</v>
      </c>
      <c r="C21" s="193">
        <v>5.0991</v>
      </c>
      <c r="D21" s="192">
        <f t="shared" si="0"/>
        <v>13.304892367906065</v>
      </c>
      <c r="E21" s="192">
        <f t="shared" si="1"/>
        <v>2.5897200000000002</v>
      </c>
      <c r="F21" s="180">
        <v>38.537500000000001</v>
      </c>
      <c r="G21" s="180">
        <v>2.8940000000000001</v>
      </c>
      <c r="H21" s="192">
        <f t="shared" si="2"/>
        <v>7.5095686020110284</v>
      </c>
      <c r="I21" s="192">
        <f t="shared" si="7"/>
        <v>2.514456</v>
      </c>
      <c r="J21" s="193">
        <v>37.417499999999997</v>
      </c>
      <c r="K21" s="193">
        <v>5.2229999999999999</v>
      </c>
      <c r="L21" s="193">
        <f t="shared" si="3"/>
        <v>13.958709160152335</v>
      </c>
      <c r="M21" s="193">
        <f t="shared" si="8"/>
        <v>0</v>
      </c>
      <c r="N21" s="270">
        <v>1983</v>
      </c>
      <c r="O21" s="270">
        <v>3199.3920000000003</v>
      </c>
      <c r="P21" s="270"/>
      <c r="Q21" s="272">
        <v>2.514456</v>
      </c>
      <c r="R21" s="194">
        <f t="shared" si="20"/>
        <v>3.2261048064000004</v>
      </c>
      <c r="S21" s="194">
        <f t="shared" si="16"/>
        <v>3.2550840000000005</v>
      </c>
      <c r="T21" s="194">
        <f t="shared" si="17"/>
        <v>3.2761344000000001</v>
      </c>
      <c r="U21" s="194">
        <v>2.514456</v>
      </c>
      <c r="V21" s="338">
        <f t="shared" si="4"/>
        <v>2.5897200000000002</v>
      </c>
      <c r="W21" s="331">
        <f t="shared" si="13"/>
        <v>2.0366244864</v>
      </c>
      <c r="X21" s="331">
        <f t="shared" si="14"/>
        <v>2.1280392000000004</v>
      </c>
      <c r="Y21" s="331">
        <f t="shared" si="9"/>
        <v>1.8246816000000001</v>
      </c>
      <c r="Z21" s="193">
        <v>2.5897200000000002</v>
      </c>
      <c r="AA21" s="193">
        <f t="shared" si="10"/>
        <v>0.76503840000000012</v>
      </c>
      <c r="AB21" s="380">
        <f t="shared" si="15"/>
        <v>0.46168079999999989</v>
      </c>
      <c r="AC21" s="380">
        <f t="shared" si="18"/>
        <v>0.5530955136000002</v>
      </c>
      <c r="AD21" s="193">
        <f t="shared" si="11"/>
        <v>0.76167840000000009</v>
      </c>
      <c r="AE21" s="193">
        <f t="shared" si="12"/>
        <v>0.74062800000000051</v>
      </c>
      <c r="AF21" s="193">
        <f t="shared" si="19"/>
        <v>0.71164880640000039</v>
      </c>
      <c r="AG21" s="193"/>
      <c r="AH21" s="180">
        <f t="shared" si="5"/>
        <v>44.645000000000003</v>
      </c>
      <c r="AJ21" s="181">
        <v>38.325000000000003</v>
      </c>
      <c r="AK21" s="181">
        <v>38.537500000000001</v>
      </c>
      <c r="AL21" s="181">
        <v>51.0625</v>
      </c>
      <c r="AM21" s="181">
        <v>37.417499999999997</v>
      </c>
      <c r="AN21" s="180">
        <v>44.377499999999998</v>
      </c>
      <c r="AO21" s="180">
        <v>50.73</v>
      </c>
      <c r="AP21" s="181">
        <v>49.792499999999997</v>
      </c>
      <c r="AQ21" s="181">
        <v>46.917499999999997</v>
      </c>
      <c r="AR21" s="180">
        <f t="shared" si="6"/>
        <v>0</v>
      </c>
    </row>
    <row r="22" spans="1:44">
      <c r="A22" s="181">
        <v>1984</v>
      </c>
      <c r="B22" s="193">
        <v>32.945</v>
      </c>
      <c r="C22" s="193">
        <v>4.4390999999999998</v>
      </c>
      <c r="D22" s="192">
        <f t="shared" si="0"/>
        <v>13.4742753073304</v>
      </c>
      <c r="E22" s="192">
        <f t="shared" si="1"/>
        <v>2.2421280000000001</v>
      </c>
      <c r="F22" s="180">
        <v>33.365000000000002</v>
      </c>
      <c r="G22" s="180">
        <v>3.1396000000000002</v>
      </c>
      <c r="H22" s="192">
        <f t="shared" si="2"/>
        <v>9.4098606323992211</v>
      </c>
      <c r="I22" s="192">
        <f t="shared" si="7"/>
        <v>2.7115200000000006</v>
      </c>
      <c r="J22" s="193">
        <v>40.35</v>
      </c>
      <c r="K22" s="193">
        <v>2.7843</v>
      </c>
      <c r="L22" s="193">
        <f t="shared" si="3"/>
        <v>6.9003717472118957</v>
      </c>
      <c r="M22" s="193">
        <f t="shared" si="8"/>
        <v>30.297120000000003</v>
      </c>
      <c r="N22" s="270">
        <v>1984</v>
      </c>
      <c r="O22" s="270">
        <v>2837.6880000000006</v>
      </c>
      <c r="P22" s="270"/>
      <c r="Q22" s="272">
        <v>2.7115200000000006</v>
      </c>
      <c r="R22" s="194">
        <f t="shared" si="20"/>
        <v>3.2075366400000003</v>
      </c>
      <c r="S22" s="194">
        <f t="shared" si="16"/>
        <v>3.2114376000000004</v>
      </c>
      <c r="T22" s="194">
        <f t="shared" si="17"/>
        <v>2.7955200000000002</v>
      </c>
      <c r="U22" s="194">
        <v>2.7115200000000006</v>
      </c>
      <c r="V22" s="338">
        <f t="shared" si="4"/>
        <v>2.2421280000000001</v>
      </c>
      <c r="W22" s="331">
        <f t="shared" si="13"/>
        <v>2.3239641600000001</v>
      </c>
      <c r="X22" s="331">
        <f t="shared" si="14"/>
        <v>2.1454271999999999</v>
      </c>
      <c r="Y22" s="331">
        <f t="shared" si="9"/>
        <v>2.3003232000000002</v>
      </c>
      <c r="Z22" s="193">
        <v>2.2421280000000001</v>
      </c>
      <c r="AA22" s="193">
        <f t="shared" si="10"/>
        <v>5.8195200000000114E-2</v>
      </c>
      <c r="AB22" s="380">
        <f t="shared" si="15"/>
        <v>9.6700800000000253E-2</v>
      </c>
      <c r="AC22" s="380">
        <f t="shared" si="18"/>
        <v>8.1836159999999936E-2</v>
      </c>
      <c r="AD22" s="193">
        <f t="shared" si="11"/>
        <v>8.3999999999999631E-2</v>
      </c>
      <c r="AE22" s="193">
        <f t="shared" si="12"/>
        <v>0.49991759999999985</v>
      </c>
      <c r="AF22" s="193">
        <f t="shared" si="19"/>
        <v>0.49601663999999968</v>
      </c>
      <c r="AG22" s="193"/>
      <c r="AH22" s="180">
        <f t="shared" si="5"/>
        <v>39.505937500000002</v>
      </c>
      <c r="AJ22" s="181">
        <v>32.945</v>
      </c>
      <c r="AK22" s="181">
        <v>33.365000000000002</v>
      </c>
      <c r="AL22" s="181">
        <v>44.6175</v>
      </c>
      <c r="AM22" s="181">
        <v>40.35</v>
      </c>
      <c r="AN22" s="180">
        <v>36.722499999999997</v>
      </c>
      <c r="AO22" s="180">
        <v>42.652500000000003</v>
      </c>
      <c r="AP22" s="181">
        <v>43.41</v>
      </c>
      <c r="AQ22" s="181">
        <v>41.984999999999999</v>
      </c>
      <c r="AR22" s="180">
        <f t="shared" si="6"/>
        <v>0.46939199999999998</v>
      </c>
    </row>
    <row r="23" spans="1:44">
      <c r="A23" s="181">
        <v>1985</v>
      </c>
      <c r="B23" s="193">
        <v>22.807500000000001</v>
      </c>
      <c r="C23" s="193">
        <v>3.266</v>
      </c>
      <c r="D23" s="192">
        <f t="shared" si="0"/>
        <v>14.319850926230407</v>
      </c>
      <c r="E23" s="192">
        <f t="shared" si="1"/>
        <v>1.3720559999999999</v>
      </c>
      <c r="F23" s="180">
        <v>20.4175</v>
      </c>
      <c r="G23" s="180">
        <v>1.0246</v>
      </c>
      <c r="H23" s="192">
        <f t="shared" si="2"/>
        <v>5.0182441532998645</v>
      </c>
      <c r="I23" s="192">
        <f t="shared" si="7"/>
        <v>2.0307839999999997</v>
      </c>
      <c r="J23" s="193">
        <v>30.22</v>
      </c>
      <c r="K23" s="193">
        <v>2.1181000000000001</v>
      </c>
      <c r="L23" s="193">
        <f t="shared" si="3"/>
        <v>7.0089344804765057</v>
      </c>
      <c r="M23" s="193">
        <f t="shared" si="8"/>
        <v>42.517898181818168</v>
      </c>
      <c r="N23" s="270">
        <v>1985</v>
      </c>
      <c r="O23" s="270">
        <v>2244.1440000000007</v>
      </c>
      <c r="P23" s="270"/>
      <c r="Q23" s="272">
        <v>2.0307839999999997</v>
      </c>
      <c r="R23" s="194">
        <f t="shared" si="20"/>
        <v>3.2199148800000001</v>
      </c>
      <c r="S23" s="194">
        <f t="shared" si="16"/>
        <v>2.9100960000000002</v>
      </c>
      <c r="T23" s="194">
        <f t="shared" si="17"/>
        <v>2.8376544000000004</v>
      </c>
      <c r="U23" s="194">
        <v>2.0307839999999997</v>
      </c>
      <c r="V23" s="338">
        <f t="shared" si="4"/>
        <v>1.3720559999999999</v>
      </c>
      <c r="W23" s="331">
        <f t="shared" si="13"/>
        <v>2.2544524799999999</v>
      </c>
      <c r="X23" s="331">
        <f t="shared" si="14"/>
        <v>2.3978808000000003</v>
      </c>
      <c r="Y23" s="331">
        <f t="shared" si="9"/>
        <v>2.671872</v>
      </c>
      <c r="Z23" s="193">
        <v>1.3720559999999999</v>
      </c>
      <c r="AA23" s="193">
        <f t="shared" si="10"/>
        <v>1.2998160000000001</v>
      </c>
      <c r="AB23" s="380">
        <f t="shared" si="15"/>
        <v>1.0258248000000003</v>
      </c>
      <c r="AC23" s="380">
        <f t="shared" si="18"/>
        <v>0.88239647999999993</v>
      </c>
      <c r="AD23" s="193">
        <f t="shared" si="11"/>
        <v>0.80687040000000065</v>
      </c>
      <c r="AE23" s="193">
        <f t="shared" si="12"/>
        <v>0.87931200000000054</v>
      </c>
      <c r="AF23" s="193">
        <f t="shared" si="19"/>
        <v>1.1891308800000004</v>
      </c>
      <c r="AG23" s="193"/>
      <c r="AH23" s="180">
        <f t="shared" si="5"/>
        <v>30.600625000000001</v>
      </c>
      <c r="AJ23" s="181">
        <v>22.807500000000001</v>
      </c>
      <c r="AK23" s="181">
        <v>20.4175</v>
      </c>
      <c r="AL23" s="181">
        <v>34.664999999999999</v>
      </c>
      <c r="AM23" s="181">
        <v>30.22</v>
      </c>
      <c r="AN23" s="180">
        <v>30.672499999999999</v>
      </c>
      <c r="AO23" s="180">
        <v>35.270000000000003</v>
      </c>
      <c r="AP23" s="181">
        <v>35.695</v>
      </c>
      <c r="AQ23" s="181">
        <v>35.057499999999997</v>
      </c>
      <c r="AR23" s="180">
        <f t="shared" si="6"/>
        <v>0.65872799999999998</v>
      </c>
    </row>
    <row r="24" spans="1:44">
      <c r="A24" s="181">
        <v>1986</v>
      </c>
      <c r="B24" s="193">
        <v>37.75</v>
      </c>
      <c r="C24" s="193">
        <v>1.002</v>
      </c>
      <c r="D24" s="192">
        <f t="shared" si="0"/>
        <v>2.6543046357615894</v>
      </c>
      <c r="E24" s="192">
        <f t="shared" si="1"/>
        <v>2.7137040000000003</v>
      </c>
      <c r="F24" s="180">
        <v>40.3825</v>
      </c>
      <c r="G24" s="180">
        <v>1.8979999999999999</v>
      </c>
      <c r="H24" s="192">
        <f t="shared" si="2"/>
        <v>4.7000557172042345</v>
      </c>
      <c r="I24" s="192">
        <f t="shared" si="7"/>
        <v>3.0918720000000004</v>
      </c>
      <c r="J24" s="193">
        <v>46.01</v>
      </c>
      <c r="K24" s="193">
        <v>1.5517000000000001</v>
      </c>
      <c r="L24" s="193">
        <f t="shared" si="3"/>
        <v>3.3725277113670944</v>
      </c>
      <c r="M24" s="193">
        <f t="shared" si="8"/>
        <v>24.409025454545443</v>
      </c>
      <c r="N24" s="270">
        <v>1986</v>
      </c>
      <c r="O24" s="270">
        <v>3049.2000000000003</v>
      </c>
      <c r="P24" s="270"/>
      <c r="Q24" s="272">
        <v>3.0918720000000004</v>
      </c>
      <c r="R24" s="194">
        <f t="shared" si="20"/>
        <v>2.8154649600000003</v>
      </c>
      <c r="S24" s="194">
        <f t="shared" si="16"/>
        <v>2.7374759999999996</v>
      </c>
      <c r="T24" s="194">
        <f t="shared" si="17"/>
        <v>2.9027040000000004</v>
      </c>
      <c r="U24" s="194">
        <v>3.0918720000000004</v>
      </c>
      <c r="V24" s="338">
        <f t="shared" si="4"/>
        <v>2.7137040000000003</v>
      </c>
      <c r="W24" s="331">
        <f t="shared" si="13"/>
        <v>2.2475980799999999</v>
      </c>
      <c r="X24" s="331">
        <f t="shared" si="14"/>
        <v>2.4155207999999999</v>
      </c>
      <c r="Y24" s="331">
        <f t="shared" si="9"/>
        <v>2.4815616</v>
      </c>
      <c r="Z24" s="193">
        <v>2.7137040000000003</v>
      </c>
      <c r="AA24" s="193">
        <f t="shared" si="10"/>
        <v>0.2321424000000003</v>
      </c>
      <c r="AB24" s="380">
        <f t="shared" si="15"/>
        <v>0.29818320000000043</v>
      </c>
      <c r="AC24" s="380">
        <f t="shared" si="18"/>
        <v>0.4661059200000004</v>
      </c>
      <c r="AD24" s="193">
        <f t="shared" si="11"/>
        <v>0.189168</v>
      </c>
      <c r="AE24" s="193">
        <f t="shared" si="12"/>
        <v>0.35439600000000082</v>
      </c>
      <c r="AF24" s="193">
        <f t="shared" si="19"/>
        <v>0.27640704000000005</v>
      </c>
      <c r="AG24" s="193"/>
      <c r="AH24" s="180">
        <f t="shared" si="5"/>
        <v>42.795000000000002</v>
      </c>
      <c r="AJ24" s="181">
        <v>37.75</v>
      </c>
      <c r="AK24" s="181">
        <v>40.3825</v>
      </c>
      <c r="AL24" s="181">
        <v>44.467500000000001</v>
      </c>
      <c r="AM24" s="181">
        <v>46.01</v>
      </c>
      <c r="AN24" s="180">
        <v>40.8675</v>
      </c>
      <c r="AO24" s="180">
        <v>44.192500000000003</v>
      </c>
      <c r="AP24" s="181">
        <v>43.317500000000003</v>
      </c>
      <c r="AQ24" s="181">
        <v>45.372500000000002</v>
      </c>
      <c r="AR24" s="180">
        <f t="shared" si="6"/>
        <v>0.37816799999999989</v>
      </c>
    </row>
    <row r="25" spans="1:44">
      <c r="A25" s="181">
        <v>1987</v>
      </c>
      <c r="B25" s="193">
        <v>30.885000000000002</v>
      </c>
      <c r="C25" s="193">
        <v>3.6213000000000002</v>
      </c>
      <c r="D25" s="192">
        <f t="shared" si="0"/>
        <v>11.725109276347743</v>
      </c>
      <c r="E25" s="192">
        <f t="shared" si="1"/>
        <v>2.049096</v>
      </c>
      <c r="F25" s="180">
        <v>30.4925</v>
      </c>
      <c r="G25" s="180">
        <v>1.9520999999999999</v>
      </c>
      <c r="H25" s="192">
        <f t="shared" si="2"/>
        <v>6.4019021070755109</v>
      </c>
      <c r="I25" s="192">
        <f t="shared" si="7"/>
        <v>2.7889679999999997</v>
      </c>
      <c r="J25" s="193">
        <v>41.502499999999998</v>
      </c>
      <c r="K25" s="193">
        <v>1.6312</v>
      </c>
      <c r="L25" s="193">
        <f t="shared" si="3"/>
        <v>3.9303656406240588</v>
      </c>
      <c r="M25" s="193">
        <f t="shared" si="8"/>
        <v>47.755374545454544</v>
      </c>
      <c r="N25" s="270">
        <v>1987</v>
      </c>
      <c r="O25" s="270">
        <v>2888.4240000000004</v>
      </c>
      <c r="P25" s="270"/>
      <c r="Q25" s="272">
        <v>2.7889679999999997</v>
      </c>
      <c r="R25" s="194">
        <f t="shared" si="20"/>
        <v>2.9320300800000001</v>
      </c>
      <c r="S25" s="194">
        <f t="shared" si="16"/>
        <v>3.1045896000000006</v>
      </c>
      <c r="T25" s="194">
        <f t="shared" si="17"/>
        <v>3.1336704000000002</v>
      </c>
      <c r="U25" s="194">
        <v>2.7889679999999997</v>
      </c>
      <c r="V25" s="338">
        <f t="shared" si="4"/>
        <v>2.049096</v>
      </c>
      <c r="W25" s="331">
        <f t="shared" si="13"/>
        <v>2.5837055999999996</v>
      </c>
      <c r="X25" s="331">
        <f t="shared" si="14"/>
        <v>2.6752824000000004</v>
      </c>
      <c r="Y25" s="331">
        <f t="shared" si="9"/>
        <v>2.5311552000000002</v>
      </c>
      <c r="Z25" s="193">
        <v>2.049096</v>
      </c>
      <c r="AA25" s="193">
        <f t="shared" si="10"/>
        <v>0.48205920000000013</v>
      </c>
      <c r="AB25" s="380">
        <f t="shared" si="15"/>
        <v>0.62618640000000036</v>
      </c>
      <c r="AC25" s="380">
        <f t="shared" si="18"/>
        <v>0.53460959999999957</v>
      </c>
      <c r="AD25" s="193">
        <f t="shared" si="11"/>
        <v>0.34470240000000052</v>
      </c>
      <c r="AE25" s="193">
        <f t="shared" si="12"/>
        <v>0.31562160000000095</v>
      </c>
      <c r="AF25" s="193">
        <f t="shared" si="19"/>
        <v>0.14306208000000042</v>
      </c>
      <c r="AG25" s="193"/>
      <c r="AH25" s="180">
        <f t="shared" si="5"/>
        <v>38.844687499999992</v>
      </c>
      <c r="AJ25" s="181">
        <v>30.885000000000002</v>
      </c>
      <c r="AK25" s="181">
        <v>30.4925</v>
      </c>
      <c r="AL25" s="181">
        <v>42.652500000000003</v>
      </c>
      <c r="AM25" s="181">
        <v>41.502499999999998</v>
      </c>
      <c r="AN25" s="180">
        <v>37.237499999999997</v>
      </c>
      <c r="AO25" s="180">
        <v>40.93</v>
      </c>
      <c r="AP25" s="181">
        <v>43.407499999999999</v>
      </c>
      <c r="AQ25" s="181">
        <v>43.65</v>
      </c>
      <c r="AR25" s="180">
        <f t="shared" si="6"/>
        <v>0.73987199999999997</v>
      </c>
    </row>
    <row r="26" spans="1:44">
      <c r="A26" s="181">
        <v>1988</v>
      </c>
      <c r="B26" s="193">
        <v>27.98</v>
      </c>
      <c r="C26" s="193">
        <v>3.7006000000000001</v>
      </c>
      <c r="D26" s="192">
        <f t="shared" si="0"/>
        <v>13.225875625446747</v>
      </c>
      <c r="E26" s="192">
        <f t="shared" si="1"/>
        <v>1.8192720000000004</v>
      </c>
      <c r="F26" s="180">
        <v>27.072500000000002</v>
      </c>
      <c r="G26" s="180">
        <v>2.2961</v>
      </c>
      <c r="H26" s="192">
        <f t="shared" si="2"/>
        <v>8.4813002123926484</v>
      </c>
      <c r="I26" s="192">
        <f t="shared" si="7"/>
        <v>4.2443520000000001</v>
      </c>
      <c r="J26" s="193">
        <v>63.16</v>
      </c>
      <c r="K26" s="193">
        <v>4.0934999999999997</v>
      </c>
      <c r="L26" s="193">
        <f t="shared" si="3"/>
        <v>6.4811589613679539</v>
      </c>
      <c r="M26" s="193">
        <f t="shared" si="8"/>
        <v>156.52789090909087</v>
      </c>
      <c r="N26" s="270">
        <v>1988</v>
      </c>
      <c r="O26" s="270">
        <v>4372.5360000000001</v>
      </c>
      <c r="P26" s="270"/>
      <c r="Q26" s="272">
        <v>4.2443520000000001</v>
      </c>
      <c r="R26" s="194">
        <f t="shared" si="20"/>
        <v>3.1530240000000007</v>
      </c>
      <c r="S26" s="194">
        <f t="shared" si="16"/>
        <v>3.1869432</v>
      </c>
      <c r="T26" s="194">
        <f t="shared" si="17"/>
        <v>3.1646495999999997</v>
      </c>
      <c r="U26" s="194">
        <v>4.2443520000000001</v>
      </c>
      <c r="V26" s="338">
        <f t="shared" si="4"/>
        <v>1.8192720000000004</v>
      </c>
      <c r="W26" s="331">
        <f t="shared" si="13"/>
        <v>2.6320089600000007</v>
      </c>
      <c r="X26" s="331">
        <f t="shared" si="14"/>
        <v>2.5130952</v>
      </c>
      <c r="Y26" s="331">
        <f t="shared" si="9"/>
        <v>2.4539424000000003</v>
      </c>
      <c r="Z26" s="193">
        <v>1.8192720000000004</v>
      </c>
      <c r="AA26" s="193">
        <f t="shared" si="10"/>
        <v>0.63467039999999986</v>
      </c>
      <c r="AB26" s="380">
        <f t="shared" si="15"/>
        <v>0.69382319999999953</v>
      </c>
      <c r="AC26" s="380">
        <f t="shared" si="18"/>
        <v>0.81273696000000029</v>
      </c>
      <c r="AD26" s="193">
        <f t="shared" si="11"/>
        <v>1.0797024000000004</v>
      </c>
      <c r="AE26" s="193">
        <f t="shared" si="12"/>
        <v>1.0574088000000001</v>
      </c>
      <c r="AF26" s="193">
        <f t="shared" si="19"/>
        <v>1.0913279999999994</v>
      </c>
      <c r="AG26" s="193"/>
      <c r="AH26" s="180">
        <f t="shared" si="5"/>
        <v>53.091250000000002</v>
      </c>
      <c r="AJ26" s="181">
        <v>27.98</v>
      </c>
      <c r="AK26" s="181">
        <v>27.072500000000002</v>
      </c>
      <c r="AL26" s="181">
        <v>57.292499999999997</v>
      </c>
      <c r="AM26" s="181">
        <v>63.16</v>
      </c>
      <c r="AN26" s="180">
        <v>62.92</v>
      </c>
      <c r="AO26" s="180">
        <v>59.35</v>
      </c>
      <c r="AP26" s="181">
        <v>62.947499999999998</v>
      </c>
      <c r="AQ26" s="181">
        <v>64.007499999999993</v>
      </c>
      <c r="AR26" s="180">
        <f t="shared" si="6"/>
        <v>2.4250799999999999</v>
      </c>
    </row>
    <row r="27" spans="1:44">
      <c r="A27" s="181">
        <v>1989</v>
      </c>
      <c r="B27" s="193">
        <v>17.335000000000001</v>
      </c>
      <c r="C27" s="193">
        <v>3.1638000000000002</v>
      </c>
      <c r="D27" s="192">
        <f t="shared" si="0"/>
        <v>18.250937409864438</v>
      </c>
      <c r="E27" s="192">
        <f t="shared" si="1"/>
        <v>1.2156480000000001</v>
      </c>
      <c r="F27" s="180">
        <v>18.09</v>
      </c>
      <c r="G27" s="180">
        <v>2.4519000000000002</v>
      </c>
      <c r="H27" s="192">
        <f t="shared" si="2"/>
        <v>13.553897180762853</v>
      </c>
      <c r="I27" s="192">
        <f t="shared" si="7"/>
        <v>2.7096719999999999</v>
      </c>
      <c r="J27" s="193">
        <v>40.322499999999998</v>
      </c>
      <c r="K27" s="193">
        <v>3.6890999999999998</v>
      </c>
      <c r="L27" s="193">
        <f t="shared" si="3"/>
        <v>9.1489862979725967</v>
      </c>
      <c r="M27" s="193">
        <f t="shared" si="8"/>
        <v>96.432458181818163</v>
      </c>
      <c r="N27" s="270">
        <v>1989</v>
      </c>
      <c r="O27" s="270">
        <v>2851.8</v>
      </c>
      <c r="P27" s="270"/>
      <c r="Q27" s="272">
        <v>2.7096719999999999</v>
      </c>
      <c r="R27" s="194">
        <f t="shared" si="20"/>
        <v>3.5681990400000001</v>
      </c>
      <c r="S27" s="194">
        <f t="shared" si="16"/>
        <v>3.6467927999999996</v>
      </c>
      <c r="T27" s="194">
        <f t="shared" si="17"/>
        <v>4.0500768000000003</v>
      </c>
      <c r="U27" s="194">
        <v>2.7096719999999999</v>
      </c>
      <c r="V27" s="338">
        <f t="shared" si="4"/>
        <v>1.2156480000000001</v>
      </c>
      <c r="W27" s="331">
        <f t="shared" si="13"/>
        <v>2.4471014399999995</v>
      </c>
      <c r="X27" s="331">
        <f t="shared" si="14"/>
        <v>2.3862384000000003</v>
      </c>
      <c r="Y27" s="331">
        <f t="shared" si="9"/>
        <v>2.6328288</v>
      </c>
      <c r="Z27" s="193">
        <v>1.2156480000000001</v>
      </c>
      <c r="AA27" s="193">
        <f t="shared" si="10"/>
        <v>1.4171807999999999</v>
      </c>
      <c r="AB27" s="380">
        <f t="shared" si="15"/>
        <v>1.1705904000000003</v>
      </c>
      <c r="AC27" s="380">
        <f t="shared" si="18"/>
        <v>1.2314534399999995</v>
      </c>
      <c r="AD27" s="193">
        <f t="shared" si="11"/>
        <v>1.3404048000000004</v>
      </c>
      <c r="AE27" s="193">
        <f t="shared" si="12"/>
        <v>0.93712079999999975</v>
      </c>
      <c r="AF27" s="193">
        <f t="shared" si="19"/>
        <v>0.85852704000000024</v>
      </c>
      <c r="AG27" s="193"/>
      <c r="AH27" s="180">
        <f t="shared" si="5"/>
        <v>35.380937500000002</v>
      </c>
      <c r="AJ27" s="181">
        <v>17.335000000000001</v>
      </c>
      <c r="AK27" s="181">
        <v>18.09</v>
      </c>
      <c r="AL27" s="181">
        <v>39.534999999999997</v>
      </c>
      <c r="AM27" s="181">
        <v>40.322499999999998</v>
      </c>
      <c r="AN27" s="180">
        <v>42.5</v>
      </c>
      <c r="AO27" s="180">
        <v>40.717500000000001</v>
      </c>
      <c r="AP27" s="181">
        <v>38.69</v>
      </c>
      <c r="AQ27" s="181">
        <v>45.857500000000002</v>
      </c>
      <c r="AR27" s="180">
        <f t="shared" si="6"/>
        <v>1.4940239999999998</v>
      </c>
    </row>
    <row r="28" spans="1:44">
      <c r="A28" s="181">
        <v>1990</v>
      </c>
      <c r="B28" s="193">
        <v>27.377500000000001</v>
      </c>
      <c r="C28" s="193">
        <v>4.1285999999999996</v>
      </c>
      <c r="D28" s="192">
        <f t="shared" si="0"/>
        <v>15.080266642315769</v>
      </c>
      <c r="E28" s="192">
        <f t="shared" si="1"/>
        <v>1.7766000000000002</v>
      </c>
      <c r="F28" s="180">
        <v>26.4375</v>
      </c>
      <c r="G28" s="180">
        <v>2.9910999999999999</v>
      </c>
      <c r="H28" s="192">
        <f t="shared" si="2"/>
        <v>11.313853427895982</v>
      </c>
      <c r="I28" s="192">
        <f t="shared" si="7"/>
        <v>2.9475600000000002</v>
      </c>
      <c r="J28" s="193">
        <v>43.862499999999997</v>
      </c>
      <c r="K28" s="193">
        <v>3.6461999999999999</v>
      </c>
      <c r="L28" s="193">
        <f t="shared" si="3"/>
        <v>8.3127956682815629</v>
      </c>
      <c r="M28" s="193">
        <f t="shared" si="8"/>
        <v>75.580145454545473</v>
      </c>
      <c r="N28" s="270">
        <v>1990</v>
      </c>
      <c r="O28" s="270">
        <v>3244.4160000000006</v>
      </c>
      <c r="P28" s="270"/>
      <c r="Q28" s="272">
        <v>2.9475600000000002</v>
      </c>
      <c r="R28" s="194">
        <f t="shared" si="20"/>
        <v>3.5677555199999995</v>
      </c>
      <c r="S28" s="194">
        <f t="shared" si="16"/>
        <v>3.8504591999999995</v>
      </c>
      <c r="T28" s="194">
        <f t="shared" si="17"/>
        <v>3.8971967999999997</v>
      </c>
      <c r="U28" s="194">
        <v>2.9475600000000002</v>
      </c>
      <c r="V28" s="338">
        <f t="shared" si="4"/>
        <v>1.7766000000000002</v>
      </c>
      <c r="W28" s="331">
        <f t="shared" si="13"/>
        <v>2.2007462400000004</v>
      </c>
      <c r="X28" s="331">
        <f t="shared" si="14"/>
        <v>2.3393160000000002</v>
      </c>
      <c r="Y28" s="331">
        <f t="shared" si="9"/>
        <v>2.0336064</v>
      </c>
      <c r="Z28" s="193">
        <v>1.7766000000000002</v>
      </c>
      <c r="AA28" s="193">
        <f t="shared" si="10"/>
        <v>0.25700639999999986</v>
      </c>
      <c r="AB28" s="380">
        <f t="shared" si="15"/>
        <v>0.56271599999999999</v>
      </c>
      <c r="AC28" s="380">
        <f t="shared" si="18"/>
        <v>0.42414624000000023</v>
      </c>
      <c r="AD28" s="193">
        <f t="shared" si="11"/>
        <v>0.9496367999999995</v>
      </c>
      <c r="AE28" s="193">
        <f t="shared" si="12"/>
        <v>0.90289919999999935</v>
      </c>
      <c r="AF28" s="193">
        <f t="shared" si="19"/>
        <v>0.62019551999999933</v>
      </c>
      <c r="AG28" s="193"/>
      <c r="AH28" s="180">
        <f t="shared" si="5"/>
        <v>44.655624999999993</v>
      </c>
      <c r="AJ28" s="181">
        <v>27.377500000000001</v>
      </c>
      <c r="AK28" s="181">
        <v>26.4375</v>
      </c>
      <c r="AL28" s="181">
        <v>49.274999999999999</v>
      </c>
      <c r="AM28" s="181">
        <v>43.862499999999997</v>
      </c>
      <c r="AN28" s="180">
        <v>50.91</v>
      </c>
      <c r="AO28" s="180">
        <v>53.875</v>
      </c>
      <c r="AP28" s="181">
        <v>52.18</v>
      </c>
      <c r="AQ28" s="181">
        <v>53.327500000000001</v>
      </c>
      <c r="AR28" s="180">
        <f t="shared" si="6"/>
        <v>1.1709599999999998</v>
      </c>
    </row>
    <row r="29" spans="1:44">
      <c r="A29" s="181">
        <v>1991</v>
      </c>
      <c r="B29" s="193">
        <v>23.412500000000001</v>
      </c>
      <c r="C29" s="193">
        <v>6.0254000000000003</v>
      </c>
      <c r="D29" s="192">
        <f t="shared" si="0"/>
        <v>25.735824879871867</v>
      </c>
      <c r="E29" s="192">
        <f t="shared" si="1"/>
        <v>1.5224160000000004</v>
      </c>
      <c r="F29" s="180">
        <v>22.655000000000001</v>
      </c>
      <c r="G29" s="180">
        <v>3.1150000000000002</v>
      </c>
      <c r="H29" s="192">
        <f t="shared" si="2"/>
        <v>13.749724122710219</v>
      </c>
      <c r="I29" s="192">
        <f t="shared" si="7"/>
        <v>1.9817280000000002</v>
      </c>
      <c r="J29" s="193">
        <v>29.49</v>
      </c>
      <c r="K29" s="193">
        <v>4.1940999999999997</v>
      </c>
      <c r="L29" s="193">
        <f t="shared" si="3"/>
        <v>14.222109189555782</v>
      </c>
      <c r="M29" s="193">
        <f t="shared" si="8"/>
        <v>29.646501818181807</v>
      </c>
      <c r="N29" s="270">
        <v>1991</v>
      </c>
      <c r="O29" s="270">
        <v>1870.1760000000002</v>
      </c>
      <c r="P29" s="270"/>
      <c r="Q29" s="272">
        <v>1.9817280000000002</v>
      </c>
      <c r="R29" s="194">
        <f t="shared" si="20"/>
        <v>3.7877817599999997</v>
      </c>
      <c r="S29" s="194">
        <f t="shared" si="16"/>
        <v>3.8071655999999998</v>
      </c>
      <c r="T29" s="194">
        <f t="shared" si="17"/>
        <v>3.9606335999999995</v>
      </c>
      <c r="U29" s="194">
        <v>1.9817280000000002</v>
      </c>
      <c r="V29" s="338">
        <f t="shared" si="4"/>
        <v>1.5224160000000004</v>
      </c>
      <c r="W29" s="331">
        <f t="shared" si="13"/>
        <v>2.2978368000000002</v>
      </c>
      <c r="X29" s="331">
        <f t="shared" si="14"/>
        <v>2.0581847999999998</v>
      </c>
      <c r="Y29" s="331">
        <f t="shared" si="9"/>
        <v>1.9246080000000001</v>
      </c>
      <c r="Z29" s="193">
        <v>1.5224160000000004</v>
      </c>
      <c r="AA29" s="193">
        <f t="shared" si="10"/>
        <v>0.40219199999999966</v>
      </c>
      <c r="AB29" s="380">
        <f t="shared" si="15"/>
        <v>0.53576879999999938</v>
      </c>
      <c r="AC29" s="380">
        <f t="shared" si="18"/>
        <v>0.7754207999999998</v>
      </c>
      <c r="AD29" s="193">
        <f t="shared" si="11"/>
        <v>1.9789055999999994</v>
      </c>
      <c r="AE29" s="193">
        <f t="shared" si="12"/>
        <v>1.8254375999999997</v>
      </c>
      <c r="AF29" s="193">
        <f t="shared" si="19"/>
        <v>1.8060537599999995</v>
      </c>
      <c r="AG29" s="193"/>
      <c r="AH29" s="180">
        <f t="shared" si="5"/>
        <v>28.071250000000003</v>
      </c>
      <c r="AJ29" s="181">
        <v>23.412500000000001</v>
      </c>
      <c r="AK29" s="181">
        <v>22.655000000000001</v>
      </c>
      <c r="AL29" s="181">
        <v>28.98</v>
      </c>
      <c r="AM29" s="181">
        <v>29.49</v>
      </c>
      <c r="AN29" s="180">
        <v>29.767499999999998</v>
      </c>
      <c r="AO29" s="180">
        <v>29.28</v>
      </c>
      <c r="AP29" s="181">
        <v>29.765000000000001</v>
      </c>
      <c r="AQ29" s="181">
        <v>31.22</v>
      </c>
      <c r="AR29" s="180">
        <f t="shared" si="6"/>
        <v>0.45931199999999989</v>
      </c>
    </row>
    <row r="30" spans="1:44">
      <c r="A30" s="181">
        <v>1992</v>
      </c>
      <c r="B30" s="193">
        <v>20.1616</v>
      </c>
      <c r="C30" s="193">
        <v>3.7328000000000001</v>
      </c>
      <c r="D30" s="192">
        <f t="shared" si="0"/>
        <v>18.514403618760415</v>
      </c>
      <c r="E30" s="192">
        <f t="shared" si="1"/>
        <v>1.2022012800000001</v>
      </c>
      <c r="F30" s="180">
        <v>17.889900000000001</v>
      </c>
      <c r="G30" s="180">
        <v>3.9066999999999998</v>
      </c>
      <c r="H30" s="192">
        <f t="shared" si="2"/>
        <v>21.837461360879601</v>
      </c>
      <c r="I30" s="192">
        <f t="shared" si="7"/>
        <v>2.6038118400000001</v>
      </c>
      <c r="J30" s="193">
        <v>38.747199999999999</v>
      </c>
      <c r="K30" s="193">
        <v>3.2235</v>
      </c>
      <c r="L30" s="193">
        <f t="shared" si="3"/>
        <v>8.3193108147169355</v>
      </c>
      <c r="M30" s="193">
        <f t="shared" si="8"/>
        <v>90.467590690909091</v>
      </c>
      <c r="N30" s="270">
        <v>1992</v>
      </c>
      <c r="O30" s="270">
        <v>2800.7918400000003</v>
      </c>
      <c r="P30" s="270"/>
      <c r="Q30" s="272">
        <v>2.6038118400000001</v>
      </c>
      <c r="R30" s="194">
        <f t="shared" si="20"/>
        <v>3.5213471999999997</v>
      </c>
      <c r="S30" s="194">
        <f t="shared" si="16"/>
        <v>3.5649935999999998</v>
      </c>
      <c r="T30" s="194">
        <f t="shared" si="17"/>
        <v>3.0555840000000001</v>
      </c>
      <c r="U30" s="194">
        <v>2.6038118400000001</v>
      </c>
      <c r="V30" s="338">
        <f t="shared" si="4"/>
        <v>1.2022012800000001</v>
      </c>
      <c r="W30" s="331">
        <f t="shared" si="13"/>
        <v>2.0119276799999999</v>
      </c>
      <c r="X30" s="331">
        <f t="shared" si="14"/>
        <v>1.9001808000000002</v>
      </c>
      <c r="Y30" s="331">
        <f t="shared" si="9"/>
        <v>1.8058656000000002</v>
      </c>
      <c r="Z30" s="193">
        <v>1.2022012800000001</v>
      </c>
      <c r="AA30" s="193">
        <f t="shared" si="10"/>
        <v>0.60366432000000003</v>
      </c>
      <c r="AB30" s="380">
        <f t="shared" si="15"/>
        <v>0.69797952000000008</v>
      </c>
      <c r="AC30" s="380">
        <f t="shared" si="18"/>
        <v>0.80972639999999974</v>
      </c>
      <c r="AD30" s="193">
        <f t="shared" si="11"/>
        <v>0.45177215999999998</v>
      </c>
      <c r="AE30" s="193">
        <f t="shared" si="12"/>
        <v>0.96118175999999966</v>
      </c>
      <c r="AF30" s="193">
        <f t="shared" si="19"/>
        <v>0.91753535999999958</v>
      </c>
      <c r="AG30" s="193"/>
      <c r="AH30" s="180">
        <f t="shared" si="5"/>
        <v>34.677849999999999</v>
      </c>
      <c r="AJ30" s="181">
        <v>20.1616</v>
      </c>
      <c r="AK30" s="181">
        <v>17.889900000000001</v>
      </c>
      <c r="AL30" s="181">
        <v>38.242100000000001</v>
      </c>
      <c r="AM30" s="181">
        <v>38.747199999999999</v>
      </c>
      <c r="AN30" s="180">
        <v>42.582900000000002</v>
      </c>
      <c r="AO30" s="180">
        <v>37.473700000000001</v>
      </c>
      <c r="AP30" s="181">
        <v>41.073500000000003</v>
      </c>
      <c r="AQ30" s="181">
        <v>41.251899999999999</v>
      </c>
      <c r="AR30" s="180">
        <f t="shared" si="6"/>
        <v>1.4016105600000002</v>
      </c>
    </row>
    <row r="31" spans="1:44">
      <c r="A31" s="181">
        <v>1993</v>
      </c>
      <c r="B31" s="193">
        <v>19.3721</v>
      </c>
      <c r="C31" s="193">
        <v>4.4562999999999997</v>
      </c>
      <c r="D31" s="192">
        <f t="shared" si="0"/>
        <v>23.003701199147226</v>
      </c>
      <c r="E31" s="192">
        <f t="shared" si="1"/>
        <v>1.1526009600000002</v>
      </c>
      <c r="F31" s="180">
        <v>17.151800000000001</v>
      </c>
      <c r="G31" s="180">
        <v>3.1720000000000002</v>
      </c>
      <c r="H31" s="192">
        <f t="shared" si="2"/>
        <v>18.493685793910842</v>
      </c>
      <c r="I31" s="192">
        <f t="shared" si="7"/>
        <v>2.4405830399999999</v>
      </c>
      <c r="J31" s="193">
        <v>36.318199999999997</v>
      </c>
      <c r="K31" s="193">
        <v>2.0019</v>
      </c>
      <c r="L31" s="193">
        <f t="shared" si="3"/>
        <v>5.5121123844243387</v>
      </c>
      <c r="M31" s="193">
        <f t="shared" si="8"/>
        <v>83.133388799999963</v>
      </c>
      <c r="N31" s="270">
        <v>1993</v>
      </c>
      <c r="O31" s="270">
        <v>2924.9959200000003</v>
      </c>
      <c r="P31" s="270"/>
      <c r="Q31" s="272">
        <v>2.4405830399999999</v>
      </c>
      <c r="R31" s="194">
        <f t="shared" si="20"/>
        <v>3.4769097215999998</v>
      </c>
      <c r="S31" s="194">
        <f t="shared" si="16"/>
        <v>3.0728315520000002</v>
      </c>
      <c r="T31" s="194">
        <f t="shared" si="17"/>
        <v>3.0132399359999997</v>
      </c>
      <c r="U31" s="194">
        <v>2.4405830399999999</v>
      </c>
      <c r="V31" s="338">
        <f t="shared" si="4"/>
        <v>1.1526009600000002</v>
      </c>
      <c r="W31" s="331">
        <f t="shared" si="13"/>
        <v>1.8086729472000003</v>
      </c>
      <c r="X31" s="331">
        <f t="shared" si="14"/>
        <v>1.715059584</v>
      </c>
      <c r="Y31" s="331">
        <f t="shared" si="9"/>
        <v>1.8004869120000002</v>
      </c>
      <c r="Z31" s="193">
        <v>1.1526009600000002</v>
      </c>
      <c r="AA31" s="193">
        <f t="shared" si="10"/>
        <v>0.64788595199999999</v>
      </c>
      <c r="AB31" s="380">
        <f t="shared" si="15"/>
        <v>0.5624586239999998</v>
      </c>
      <c r="AC31" s="380">
        <f t="shared" si="18"/>
        <v>0.65607198720000004</v>
      </c>
      <c r="AD31" s="193">
        <f t="shared" si="11"/>
        <v>0.5726568959999998</v>
      </c>
      <c r="AE31" s="193">
        <f t="shared" si="12"/>
        <v>0.63224851200000032</v>
      </c>
      <c r="AF31" s="193">
        <f t="shared" si="19"/>
        <v>1.0363266815999999</v>
      </c>
      <c r="AG31" s="193"/>
      <c r="AH31" s="180">
        <f t="shared" si="5"/>
        <v>32.235937499999999</v>
      </c>
      <c r="AJ31" s="181">
        <v>19.3721</v>
      </c>
      <c r="AK31" s="181">
        <v>17.151800000000001</v>
      </c>
      <c r="AL31" s="181">
        <v>37.047199999999997</v>
      </c>
      <c r="AM31" s="181">
        <v>36.318199999999997</v>
      </c>
      <c r="AN31" s="180">
        <v>38.841000000000001</v>
      </c>
      <c r="AO31" s="180">
        <v>35.501399999999997</v>
      </c>
      <c r="AP31" s="181">
        <v>36.572299999999998</v>
      </c>
      <c r="AQ31" s="181">
        <v>37.083500000000001</v>
      </c>
      <c r="AR31" s="180">
        <f t="shared" si="6"/>
        <v>1.2879820799999997</v>
      </c>
    </row>
    <row r="32" spans="1:44">
      <c r="A32" s="181">
        <v>1994</v>
      </c>
      <c r="B32" s="193">
        <v>10.8628</v>
      </c>
      <c r="C32" s="193">
        <v>1.9937</v>
      </c>
      <c r="D32" s="192">
        <f t="shared" si="0"/>
        <v>18.353463195492875</v>
      </c>
      <c r="E32" s="192">
        <f t="shared" si="1"/>
        <v>0.74542944000000011</v>
      </c>
      <c r="F32" s="180">
        <v>11.092700000000001</v>
      </c>
      <c r="G32" s="180">
        <v>0.96630000000000005</v>
      </c>
      <c r="H32" s="192">
        <f t="shared" si="2"/>
        <v>8.7111343496173159</v>
      </c>
      <c r="I32" s="192">
        <f t="shared" si="7"/>
        <v>3.0451344000000007</v>
      </c>
      <c r="J32" s="193">
        <v>45.314500000000002</v>
      </c>
      <c r="K32" s="193">
        <v>4.9546000000000001</v>
      </c>
      <c r="L32" s="193">
        <f t="shared" si="3"/>
        <v>10.933807059550475</v>
      </c>
      <c r="M32" s="193">
        <f t="shared" si="8"/>
        <v>148.4355019636364</v>
      </c>
      <c r="N32" s="270">
        <v>1994</v>
      </c>
      <c r="O32" s="270">
        <v>2446.6780800000001</v>
      </c>
      <c r="P32" s="270"/>
      <c r="Q32" s="272">
        <v>3.0451344000000007</v>
      </c>
      <c r="R32" s="194">
        <f t="shared" si="20"/>
        <v>3.0440051712000002</v>
      </c>
      <c r="S32" s="194">
        <f t="shared" si="16"/>
        <v>2.9921048639999999</v>
      </c>
      <c r="T32" s="194">
        <f t="shared" si="17"/>
        <v>2.8104491519999999</v>
      </c>
      <c r="U32" s="194">
        <v>3.0451344000000007</v>
      </c>
      <c r="V32" s="338">
        <f t="shared" si="4"/>
        <v>0.74542944000000011</v>
      </c>
      <c r="W32" s="331">
        <f t="shared" si="13"/>
        <v>1.6486718976000001</v>
      </c>
      <c r="X32" s="331">
        <f t="shared" si="14"/>
        <v>1.6961454720000002</v>
      </c>
      <c r="Y32" s="331">
        <f t="shared" si="9"/>
        <v>1.5508872960000002</v>
      </c>
      <c r="Z32" s="193">
        <v>0.74542944000000011</v>
      </c>
      <c r="AA32" s="193">
        <f t="shared" si="10"/>
        <v>0.80545785600000008</v>
      </c>
      <c r="AB32" s="380">
        <f t="shared" si="15"/>
        <v>0.9507160320000001</v>
      </c>
      <c r="AC32" s="380">
        <f t="shared" si="18"/>
        <v>0.90324245759999999</v>
      </c>
      <c r="AD32" s="193">
        <f t="shared" si="11"/>
        <v>0.23468524800000079</v>
      </c>
      <c r="AE32" s="193">
        <f t="shared" si="12"/>
        <v>5.3029536000000821E-2</v>
      </c>
      <c r="AF32" s="193">
        <f t="shared" si="19"/>
        <v>1.1292288000004369E-3</v>
      </c>
      <c r="AG32" s="193"/>
      <c r="AH32" s="180">
        <f t="shared" si="5"/>
        <v>28.923575</v>
      </c>
      <c r="AJ32" s="181">
        <v>10.8628</v>
      </c>
      <c r="AK32" s="181">
        <v>11.092700000000001</v>
      </c>
      <c r="AL32" s="181">
        <v>33.002800000000001</v>
      </c>
      <c r="AM32" s="181">
        <v>45.314500000000002</v>
      </c>
      <c r="AN32" s="180">
        <v>34.116</v>
      </c>
      <c r="AO32" s="180">
        <v>30.594899999999999</v>
      </c>
      <c r="AP32" s="181">
        <v>33.353700000000003</v>
      </c>
      <c r="AQ32" s="181">
        <v>33.051200000000001</v>
      </c>
      <c r="AR32" s="180">
        <f t="shared" si="6"/>
        <v>2.2997049600000001</v>
      </c>
    </row>
    <row r="33" spans="1:44">
      <c r="A33" s="181">
        <v>1995</v>
      </c>
      <c r="B33" s="193">
        <v>28.067799999999998</v>
      </c>
      <c r="C33" s="193">
        <v>3.9710000000000001</v>
      </c>
      <c r="D33" s="192">
        <f t="shared" si="0"/>
        <v>14.147884764748216</v>
      </c>
      <c r="E33" s="192">
        <f t="shared" si="1"/>
        <v>1.97475936</v>
      </c>
      <c r="F33" s="180">
        <v>29.386299999999999</v>
      </c>
      <c r="G33" s="180">
        <v>1.1147</v>
      </c>
      <c r="H33" s="192">
        <f t="shared" si="2"/>
        <v>3.7932642081514181</v>
      </c>
      <c r="I33" s="192">
        <f t="shared" si="7"/>
        <v>3.08826336</v>
      </c>
      <c r="J33" s="193">
        <v>45.956299999999999</v>
      </c>
      <c r="K33" s="193">
        <v>2.1755</v>
      </c>
      <c r="L33" s="193">
        <f t="shared" si="3"/>
        <v>4.7338449788168324</v>
      </c>
      <c r="M33" s="193">
        <f t="shared" si="8"/>
        <v>71.871621818181808</v>
      </c>
      <c r="N33" s="270">
        <v>1995</v>
      </c>
      <c r="O33" s="270">
        <v>2921.3710444799999</v>
      </c>
      <c r="P33" s="270"/>
      <c r="Q33" s="272">
        <v>3.08826336</v>
      </c>
      <c r="R33" s="194">
        <f t="shared" si="20"/>
        <v>3.1245161472</v>
      </c>
      <c r="S33" s="194">
        <f t="shared" si="16"/>
        <v>3.0213771840000003</v>
      </c>
      <c r="T33" s="194">
        <f t="shared" si="17"/>
        <v>3.2358117119999998</v>
      </c>
      <c r="U33" s="194">
        <v>3.08826336</v>
      </c>
      <c r="V33" s="338">
        <f t="shared" si="4"/>
        <v>1.97475936</v>
      </c>
      <c r="W33" s="331">
        <f t="shared" si="13"/>
        <v>1.5358194431999999</v>
      </c>
      <c r="X33" s="331">
        <f t="shared" si="14"/>
        <v>1.3867943039999999</v>
      </c>
      <c r="Y33" s="331">
        <f t="shared" si="9"/>
        <v>1.2400926720000003</v>
      </c>
      <c r="Z33" s="193">
        <v>1.97475936</v>
      </c>
      <c r="AA33" s="193">
        <f t="shared" si="10"/>
        <v>0.73466668799999968</v>
      </c>
      <c r="AB33" s="380">
        <f t="shared" si="15"/>
        <v>0.58796505600000004</v>
      </c>
      <c r="AC33" s="380">
        <f t="shared" si="18"/>
        <v>0.43893991680000011</v>
      </c>
      <c r="AD33" s="193">
        <f t="shared" si="11"/>
        <v>0.14754835199999983</v>
      </c>
      <c r="AE33" s="193">
        <f t="shared" si="12"/>
        <v>6.6886175999999686E-2</v>
      </c>
      <c r="AF33" s="193">
        <f t="shared" si="19"/>
        <v>3.6252787200000025E-2</v>
      </c>
      <c r="AG33" s="193"/>
      <c r="AH33" s="180">
        <f t="shared" si="5"/>
        <v>38.634650000000001</v>
      </c>
      <c r="AJ33" s="181">
        <v>28.067799999999998</v>
      </c>
      <c r="AK33" s="181">
        <v>29.386299999999999</v>
      </c>
      <c r="AL33" s="181">
        <v>41.355899999999998</v>
      </c>
      <c r="AM33" s="181">
        <v>45.956299999999999</v>
      </c>
      <c r="AN33" s="180">
        <v>36.012700000000002</v>
      </c>
      <c r="AO33" s="180">
        <v>42.7408</v>
      </c>
      <c r="AP33" s="181">
        <v>43.152799999999999</v>
      </c>
      <c r="AQ33" s="181">
        <v>42.404600000000002</v>
      </c>
      <c r="AR33" s="180">
        <f t="shared" si="6"/>
        <v>1.113504</v>
      </c>
    </row>
    <row r="34" spans="1:44">
      <c r="A34" s="181">
        <v>1996</v>
      </c>
      <c r="B34" s="193">
        <v>17.7148</v>
      </c>
      <c r="C34" s="193">
        <v>2.5785999999999998</v>
      </c>
      <c r="D34" s="192">
        <f t="shared" si="0"/>
        <v>14.556190304152459</v>
      </c>
      <c r="E34" s="192">
        <f t="shared" si="1"/>
        <v>1.2105206400000001</v>
      </c>
      <c r="F34" s="180">
        <v>18.0137</v>
      </c>
      <c r="G34" s="180">
        <v>6.6163999999999996</v>
      </c>
      <c r="H34" s="192">
        <f t="shared" si="2"/>
        <v>36.729822301914652</v>
      </c>
      <c r="I34" s="192">
        <f t="shared" si="7"/>
        <v>2.6048668800000003</v>
      </c>
      <c r="J34" s="193">
        <v>38.762900000000002</v>
      </c>
      <c r="K34" s="193">
        <v>2.7038000000000002</v>
      </c>
      <c r="L34" s="193">
        <f t="shared" si="3"/>
        <v>6.9752263117568605</v>
      </c>
      <c r="M34" s="193">
        <f t="shared" si="8"/>
        <v>89.998711854545462</v>
      </c>
      <c r="N34" s="270">
        <v>1996</v>
      </c>
      <c r="O34" s="270">
        <v>2344.3340390400003</v>
      </c>
      <c r="P34" s="270"/>
      <c r="Q34" s="272">
        <v>2.6048668800000003</v>
      </c>
      <c r="R34" s="194">
        <f t="shared" si="20"/>
        <v>3.1582849535999999</v>
      </c>
      <c r="S34" s="194">
        <f t="shared" si="16"/>
        <v>3.353337792</v>
      </c>
      <c r="T34" s="194">
        <f t="shared" si="17"/>
        <v>3.4295923200000002</v>
      </c>
      <c r="U34" s="194">
        <v>2.6048668800000003</v>
      </c>
      <c r="V34" s="338">
        <f t="shared" si="4"/>
        <v>1.2105206400000001</v>
      </c>
      <c r="W34" s="331">
        <f t="shared" si="13"/>
        <v>1.5833776896</v>
      </c>
      <c r="X34" s="331">
        <f t="shared" si="14"/>
        <v>1.522497312</v>
      </c>
      <c r="Y34" s="331">
        <f t="shared" si="9"/>
        <v>1.5491159040000002</v>
      </c>
      <c r="Z34" s="193">
        <v>1.2105206400000001</v>
      </c>
      <c r="AA34" s="193">
        <f t="shared" si="10"/>
        <v>0.33859526400000006</v>
      </c>
      <c r="AB34" s="380">
        <f t="shared" si="15"/>
        <v>0.3119766719999999</v>
      </c>
      <c r="AC34" s="380">
        <f t="shared" si="18"/>
        <v>0.37285704959999988</v>
      </c>
      <c r="AD34" s="193">
        <f t="shared" si="11"/>
        <v>0.82472543999999992</v>
      </c>
      <c r="AE34" s="193">
        <f t="shared" si="12"/>
        <v>0.74847091199999971</v>
      </c>
      <c r="AF34" s="193">
        <f t="shared" si="19"/>
        <v>0.55341807359999962</v>
      </c>
      <c r="AG34" s="193"/>
      <c r="AH34" s="180">
        <f t="shared" si="5"/>
        <v>28.497987500000001</v>
      </c>
      <c r="AJ34" s="181">
        <v>17.7148</v>
      </c>
      <c r="AK34" s="181">
        <v>18.0137</v>
      </c>
      <c r="AL34" s="181">
        <v>26.554300000000001</v>
      </c>
      <c r="AM34" s="181">
        <v>38.762900000000002</v>
      </c>
      <c r="AN34" s="180">
        <v>26.472000000000001</v>
      </c>
      <c r="AO34" s="180">
        <v>35.312899999999999</v>
      </c>
      <c r="AP34" s="181">
        <v>34.943100000000001</v>
      </c>
      <c r="AQ34" s="181">
        <v>30.2102</v>
      </c>
      <c r="AR34" s="180">
        <f t="shared" si="6"/>
        <v>1.3943462400000004</v>
      </c>
    </row>
    <row r="35" spans="1:44">
      <c r="A35" s="181">
        <v>1997</v>
      </c>
      <c r="B35" s="193">
        <v>21.2334</v>
      </c>
      <c r="C35" s="193">
        <v>4.2740999999999998</v>
      </c>
      <c r="D35" s="192">
        <f t="shared" si="0"/>
        <v>20.129136172256914</v>
      </c>
      <c r="E35" s="192">
        <f t="shared" si="1"/>
        <v>1.2638774400000001</v>
      </c>
      <c r="F35" s="180">
        <v>18.807700000000001</v>
      </c>
      <c r="G35" s="180">
        <v>1.2361</v>
      </c>
      <c r="H35" s="192">
        <f t="shared" si="2"/>
        <v>6.5723081503852141</v>
      </c>
      <c r="I35" s="192">
        <f t="shared" si="7"/>
        <v>3.5728627200000007</v>
      </c>
      <c r="J35" s="193">
        <v>53.1676</v>
      </c>
      <c r="K35" s="193">
        <v>11.3872</v>
      </c>
      <c r="L35" s="193">
        <f t="shared" si="3"/>
        <v>21.417555052325099</v>
      </c>
      <c r="M35" s="193">
        <f t="shared" si="8"/>
        <v>149.03450443636368</v>
      </c>
      <c r="N35" s="270">
        <v>1997</v>
      </c>
      <c r="O35" s="270">
        <v>2965.3355356800007</v>
      </c>
      <c r="P35" s="270"/>
      <c r="Q35" s="272">
        <v>3.5728627200000007</v>
      </c>
      <c r="R35" s="194">
        <f t="shared" si="20"/>
        <v>3.3078382847999999</v>
      </c>
      <c r="S35" s="194">
        <f t="shared" si="16"/>
        <v>3.353654304</v>
      </c>
      <c r="T35" s="194">
        <f t="shared" si="17"/>
        <v>3.4953058559999999</v>
      </c>
      <c r="U35" s="194">
        <v>3.5728627200000007</v>
      </c>
      <c r="V35" s="338">
        <f t="shared" si="4"/>
        <v>1.2638774400000001</v>
      </c>
      <c r="W35" s="331">
        <f t="shared" si="13"/>
        <v>1.5085228032000002</v>
      </c>
      <c r="X35" s="331">
        <f t="shared" si="14"/>
        <v>1.52499312</v>
      </c>
      <c r="Y35" s="331">
        <f t="shared" si="9"/>
        <v>1.5722837760000001</v>
      </c>
      <c r="Z35" s="193">
        <v>1.2638774400000001</v>
      </c>
      <c r="AA35" s="193">
        <f t="shared" si="10"/>
        <v>0.308406336</v>
      </c>
      <c r="AB35" s="380">
        <f t="shared" si="15"/>
        <v>0.26111567999999985</v>
      </c>
      <c r="AC35" s="380">
        <f t="shared" si="18"/>
        <v>0.24464536320000008</v>
      </c>
      <c r="AD35" s="193">
        <f t="shared" si="11"/>
        <v>7.7556864000000836E-2</v>
      </c>
      <c r="AE35" s="193">
        <f t="shared" si="12"/>
        <v>0.21920841600000074</v>
      </c>
      <c r="AF35" s="193">
        <f t="shared" si="19"/>
        <v>0.26502443520000085</v>
      </c>
      <c r="AG35" s="193"/>
      <c r="AH35" s="180">
        <f t="shared" si="5"/>
        <v>36.574349999999995</v>
      </c>
      <c r="AJ35" s="181">
        <v>21.2334</v>
      </c>
      <c r="AK35" s="181">
        <v>18.807700000000001</v>
      </c>
      <c r="AL35" s="181">
        <v>37.790999999999997</v>
      </c>
      <c r="AM35" s="181">
        <v>53.1676</v>
      </c>
      <c r="AN35" s="180">
        <v>43.230400000000003</v>
      </c>
      <c r="AO35" s="180">
        <v>36.354399999999998</v>
      </c>
      <c r="AP35" s="181">
        <v>41.439300000000003</v>
      </c>
      <c r="AQ35" s="181">
        <v>40.570999999999998</v>
      </c>
      <c r="AR35" s="180">
        <f t="shared" si="6"/>
        <v>2.3089852799999999</v>
      </c>
    </row>
    <row r="36" spans="1:44">
      <c r="A36" s="181">
        <v>1998</v>
      </c>
      <c r="B36" s="193">
        <v>23.219000000000001</v>
      </c>
      <c r="C36" s="193">
        <v>2.9195000000000002</v>
      </c>
      <c r="D36" s="192">
        <f t="shared" si="0"/>
        <v>12.573754252982472</v>
      </c>
      <c r="E36" s="192">
        <f t="shared" si="1"/>
        <v>1.9127673600000001</v>
      </c>
      <c r="F36" s="180">
        <v>28.463799999999999</v>
      </c>
      <c r="G36" s="180">
        <v>1.9930000000000001</v>
      </c>
      <c r="H36" s="192">
        <f t="shared" si="2"/>
        <v>7.0018760671449352</v>
      </c>
      <c r="I36" s="192">
        <f t="shared" si="7"/>
        <v>3.7801209600000005</v>
      </c>
      <c r="J36" s="193">
        <v>56.251800000000003</v>
      </c>
      <c r="K36" s="193">
        <v>1.9053</v>
      </c>
      <c r="L36" s="193">
        <f t="shared" si="3"/>
        <v>3.3870916130683817</v>
      </c>
      <c r="M36" s="193">
        <f t="shared" si="8"/>
        <v>120.52918690909092</v>
      </c>
      <c r="N36" s="270">
        <v>1998</v>
      </c>
      <c r="O36" s="270">
        <v>3592.1980416000006</v>
      </c>
      <c r="P36" s="270"/>
      <c r="Q36" s="272">
        <v>3.7801209600000005</v>
      </c>
      <c r="R36" s="194">
        <f t="shared" si="20"/>
        <v>3.5404104959999998</v>
      </c>
      <c r="S36" s="194">
        <f t="shared" si="16"/>
        <v>3.6933382080000001</v>
      </c>
      <c r="T36" s="194">
        <f t="shared" si="17"/>
        <v>3.706397184000001</v>
      </c>
      <c r="U36" s="194">
        <v>3.7801209600000005</v>
      </c>
      <c r="V36" s="338">
        <f t="shared" si="4"/>
        <v>1.9127673600000001</v>
      </c>
      <c r="W36" s="331">
        <f t="shared" si="13"/>
        <v>1.5233250816000001</v>
      </c>
      <c r="X36" s="331">
        <f t="shared" si="14"/>
        <v>1.5583760639999999</v>
      </c>
      <c r="Y36" s="331">
        <f t="shared" si="9"/>
        <v>1.7796629760000002</v>
      </c>
      <c r="Z36" s="193">
        <v>1.9127673600000001</v>
      </c>
      <c r="AA36" s="193">
        <f t="shared" si="10"/>
        <v>0.13310438399999991</v>
      </c>
      <c r="AB36" s="380">
        <f t="shared" si="15"/>
        <v>0.35439129600000019</v>
      </c>
      <c r="AC36" s="380">
        <f t="shared" si="18"/>
        <v>0.38944227840000001</v>
      </c>
      <c r="AD36" s="193">
        <f t="shared" si="11"/>
        <v>7.3723775999999575E-2</v>
      </c>
      <c r="AE36" s="193">
        <f t="shared" si="12"/>
        <v>8.6782752000000407E-2</v>
      </c>
      <c r="AF36" s="193">
        <f t="shared" si="19"/>
        <v>0.23971046400000073</v>
      </c>
      <c r="AG36" s="193"/>
      <c r="AH36" s="180">
        <f t="shared" si="5"/>
        <v>44.453762499999996</v>
      </c>
      <c r="AJ36" s="181">
        <v>23.219000000000001</v>
      </c>
      <c r="AK36" s="181">
        <v>28.463799999999999</v>
      </c>
      <c r="AL36" s="181">
        <v>52.240400000000001</v>
      </c>
      <c r="AM36" s="181">
        <v>56.251800000000003</v>
      </c>
      <c r="AN36" s="180">
        <v>40.863700000000001</v>
      </c>
      <c r="AO36" s="180">
        <v>52.805999999999997</v>
      </c>
      <c r="AP36" s="181">
        <v>53.522300000000001</v>
      </c>
      <c r="AQ36" s="181">
        <v>48.263100000000001</v>
      </c>
      <c r="AR36" s="180">
        <f t="shared" si="6"/>
        <v>1.8673536000000004</v>
      </c>
    </row>
    <row r="37" spans="1:44">
      <c r="A37" s="181">
        <v>1999</v>
      </c>
      <c r="B37" s="193">
        <v>14.542899999999999</v>
      </c>
      <c r="C37" s="193">
        <v>8.7844999999999995</v>
      </c>
      <c r="D37" s="192">
        <f t="shared" si="0"/>
        <v>60.404045960571828</v>
      </c>
      <c r="E37" s="192">
        <f t="shared" si="1"/>
        <v>1.2891916800000001</v>
      </c>
      <c r="F37" s="180">
        <v>19.1844</v>
      </c>
      <c r="G37" s="180">
        <v>1.9213</v>
      </c>
      <c r="H37" s="192">
        <f t="shared" si="2"/>
        <v>10.014907946039491</v>
      </c>
      <c r="I37" s="192">
        <f t="shared" si="7"/>
        <v>3.6306144000000002</v>
      </c>
      <c r="J37" s="193">
        <v>54.027000000000001</v>
      </c>
      <c r="K37" s="193">
        <v>2.2311000000000001</v>
      </c>
      <c r="L37" s="193">
        <f t="shared" si="3"/>
        <v>4.1296018657338003</v>
      </c>
      <c r="M37" s="193">
        <f t="shared" si="8"/>
        <v>151.12819374545455</v>
      </c>
      <c r="N37" s="270">
        <v>1999</v>
      </c>
      <c r="O37" s="270">
        <v>3190.6422441600002</v>
      </c>
      <c r="P37" s="270"/>
      <c r="Q37" s="272">
        <v>3.6306144000000002</v>
      </c>
      <c r="R37" s="194">
        <f t="shared" si="20"/>
        <v>3.8618995968000003</v>
      </c>
      <c r="S37" s="194">
        <f t="shared" si="16"/>
        <v>3.9138341760000008</v>
      </c>
      <c r="T37" s="194">
        <f t="shared" si="17"/>
        <v>3.9831402240000005</v>
      </c>
      <c r="U37" s="194">
        <v>3.6306144000000002</v>
      </c>
      <c r="V37" s="338">
        <f t="shared" si="4"/>
        <v>1.2891916800000001</v>
      </c>
      <c r="W37" s="331">
        <f t="shared" si="13"/>
        <v>1.7057650175999999</v>
      </c>
      <c r="X37" s="331">
        <f t="shared" si="14"/>
        <v>1.9085774400000002</v>
      </c>
      <c r="Y37" s="331">
        <f t="shared" si="9"/>
        <v>1.7548661760000002</v>
      </c>
      <c r="Z37" s="193">
        <v>1.2891916800000001</v>
      </c>
      <c r="AA37" s="193">
        <f t="shared" si="10"/>
        <v>0.4656744960000001</v>
      </c>
      <c r="AB37" s="380">
        <f t="shared" si="15"/>
        <v>0.61938576000000012</v>
      </c>
      <c r="AC37" s="380">
        <f t="shared" si="18"/>
        <v>0.41657333759999982</v>
      </c>
      <c r="AD37" s="193">
        <f t="shared" si="11"/>
        <v>0.35252582400000021</v>
      </c>
      <c r="AE37" s="193">
        <f t="shared" si="12"/>
        <v>0.28321977600000059</v>
      </c>
      <c r="AF37" s="193">
        <f t="shared" si="19"/>
        <v>0.23128519680000004</v>
      </c>
      <c r="AG37" s="193"/>
      <c r="AH37" s="180">
        <f t="shared" si="5"/>
        <v>38.343425000000003</v>
      </c>
      <c r="AJ37" s="181">
        <v>14.542899999999999</v>
      </c>
      <c r="AK37" s="181">
        <v>19.1844</v>
      </c>
      <c r="AL37" s="181">
        <v>37.082500000000003</v>
      </c>
      <c r="AM37" s="181">
        <v>54.027000000000001</v>
      </c>
      <c r="AN37" s="180">
        <v>47.7547</v>
      </c>
      <c r="AO37" s="180">
        <v>45.8108</v>
      </c>
      <c r="AP37" s="181">
        <v>44.8352</v>
      </c>
      <c r="AQ37" s="181">
        <v>43.509900000000002</v>
      </c>
      <c r="AR37" s="180">
        <f t="shared" si="6"/>
        <v>2.3414227200000011</v>
      </c>
    </row>
    <row r="38" spans="1:44">
      <c r="A38" s="181">
        <v>2000</v>
      </c>
      <c r="B38" s="193">
        <v>20.4757</v>
      </c>
      <c r="C38" s="193">
        <v>3.806</v>
      </c>
      <c r="D38" s="192">
        <f t="shared" si="0"/>
        <v>18.587887105202753</v>
      </c>
      <c r="E38" s="192">
        <f t="shared" si="1"/>
        <v>1.6266835200000003</v>
      </c>
      <c r="F38" s="180">
        <v>24.206600000000002</v>
      </c>
      <c r="G38" s="180">
        <v>6.2416999999999998</v>
      </c>
      <c r="H38" s="192">
        <f t="shared" si="2"/>
        <v>25.785116455842623</v>
      </c>
      <c r="I38" s="192">
        <f t="shared" si="7"/>
        <v>2.6474716800000007</v>
      </c>
      <c r="J38" s="193">
        <v>39.396900000000002</v>
      </c>
      <c r="K38" s="193">
        <v>7.0773999999999999</v>
      </c>
      <c r="L38" s="193">
        <f t="shared" si="3"/>
        <v>17.96435760174024</v>
      </c>
      <c r="M38" s="193">
        <f t="shared" si="8"/>
        <v>65.887235781818191</v>
      </c>
      <c r="N38" s="270">
        <v>2000</v>
      </c>
      <c r="O38" s="270">
        <v>3217.5555014400002</v>
      </c>
      <c r="P38" s="270"/>
      <c r="Q38" s="272">
        <v>2.6474716800000007</v>
      </c>
      <c r="R38" s="194">
        <f t="shared" si="20"/>
        <v>4.0024147968000001</v>
      </c>
      <c r="S38" s="194">
        <f t="shared" si="16"/>
        <v>4.0765394879999999</v>
      </c>
      <c r="T38" s="194">
        <f t="shared" si="17"/>
        <v>4.3934392320000004</v>
      </c>
      <c r="U38" s="194">
        <v>2.6474716800000007</v>
      </c>
      <c r="V38" s="338">
        <f t="shared" si="4"/>
        <v>1.6266835200000003</v>
      </c>
      <c r="W38" s="331">
        <f t="shared" si="13"/>
        <v>1.8362679552000001</v>
      </c>
      <c r="X38" s="331">
        <f t="shared" si="14"/>
        <v>1.7029071360000001</v>
      </c>
      <c r="Y38" s="331">
        <f t="shared" si="9"/>
        <v>1.786334592</v>
      </c>
      <c r="Z38" s="193">
        <v>1.6266835200000003</v>
      </c>
      <c r="AA38" s="193">
        <f t="shared" si="10"/>
        <v>0.15965107199999973</v>
      </c>
      <c r="AB38" s="380">
        <f t="shared" si="15"/>
        <v>7.6223615999999828E-2</v>
      </c>
      <c r="AC38" s="380">
        <f t="shared" si="18"/>
        <v>0.20958443519999981</v>
      </c>
      <c r="AD38" s="193">
        <f t="shared" si="11"/>
        <v>1.7459675519999998</v>
      </c>
      <c r="AE38" s="193">
        <f t="shared" si="12"/>
        <v>1.4290678079999992</v>
      </c>
      <c r="AF38" s="193">
        <f t="shared" si="19"/>
        <v>1.3549431167999995</v>
      </c>
      <c r="AG38" s="193"/>
      <c r="AH38" s="180">
        <f t="shared" si="5"/>
        <v>35.971287499999995</v>
      </c>
      <c r="AJ38" s="181">
        <v>20.4757</v>
      </c>
      <c r="AK38" s="181">
        <v>24.206600000000002</v>
      </c>
      <c r="AL38" s="181">
        <v>41.5732</v>
      </c>
      <c r="AM38" s="181">
        <v>39.396900000000002</v>
      </c>
      <c r="AN38" s="180">
        <v>36.465400000000002</v>
      </c>
      <c r="AO38" s="180">
        <v>44.460299999999997</v>
      </c>
      <c r="AP38" s="181">
        <v>41.129100000000001</v>
      </c>
      <c r="AQ38" s="181">
        <v>40.063099999999999</v>
      </c>
      <c r="AR38" s="180">
        <f t="shared" si="6"/>
        <v>1.0207881600000002</v>
      </c>
    </row>
    <row r="39" spans="1:44">
      <c r="A39" s="181">
        <v>2001</v>
      </c>
      <c r="B39" s="193">
        <v>18.6647</v>
      </c>
      <c r="C39" s="193">
        <v>1.6637999999999999</v>
      </c>
      <c r="D39" s="192">
        <f t="shared" si="0"/>
        <v>8.9141534554533433</v>
      </c>
      <c r="E39" s="192">
        <f t="shared" si="1"/>
        <v>1.8494918400000004</v>
      </c>
      <c r="F39" s="180">
        <v>27.522200000000002</v>
      </c>
      <c r="G39" s="180">
        <v>3.7961</v>
      </c>
      <c r="H39" s="192">
        <f t="shared" si="2"/>
        <v>13.792865395934918</v>
      </c>
      <c r="I39" s="192">
        <f t="shared" si="7"/>
        <v>1.4222476800000001</v>
      </c>
      <c r="J39" s="193">
        <v>21.164400000000001</v>
      </c>
      <c r="K39" s="193">
        <v>9.2338000000000005</v>
      </c>
      <c r="L39" s="193">
        <f t="shared" si="3"/>
        <v>43.628924042259641</v>
      </c>
      <c r="M39" s="193">
        <f t="shared" si="8"/>
        <v>0</v>
      </c>
      <c r="N39" s="270">
        <v>2001</v>
      </c>
      <c r="O39" s="270">
        <v>1727.0534937600003</v>
      </c>
      <c r="P39" s="270"/>
      <c r="Q39" s="272">
        <v>1.4222476800000001</v>
      </c>
      <c r="R39" s="194">
        <f t="shared" si="20"/>
        <v>3.8966247936</v>
      </c>
      <c r="S39" s="194">
        <f t="shared" si="16"/>
        <v>4.0893209280000002</v>
      </c>
      <c r="T39" s="194">
        <f t="shared" si="17"/>
        <v>4.023282816</v>
      </c>
      <c r="U39" s="194">
        <v>1.4222476800000001</v>
      </c>
      <c r="V39" s="338">
        <f t="shared" si="4"/>
        <v>1.8494918400000004</v>
      </c>
      <c r="W39" s="331">
        <f t="shared" si="13"/>
        <v>1.7527297535999999</v>
      </c>
      <c r="X39" s="331">
        <f t="shared" si="14"/>
        <v>1.8277559999999999</v>
      </c>
      <c r="Y39" s="331">
        <f t="shared" si="9"/>
        <v>1.9314570240000002</v>
      </c>
      <c r="Z39" s="193">
        <v>1.8494918400000004</v>
      </c>
      <c r="AA39" s="193">
        <f t="shared" si="10"/>
        <v>8.1965183999999747E-2</v>
      </c>
      <c r="AB39" s="380">
        <f t="shared" si="15"/>
        <v>2.1735840000000506E-2</v>
      </c>
      <c r="AC39" s="380">
        <f t="shared" si="18"/>
        <v>9.6762086400000502E-2</v>
      </c>
      <c r="AD39" s="193">
        <f t="shared" si="11"/>
        <v>2.6010351360000001</v>
      </c>
      <c r="AE39" s="193">
        <f t="shared" si="12"/>
        <v>2.6670732480000003</v>
      </c>
      <c r="AF39" s="193">
        <f t="shared" si="19"/>
        <v>2.4743771136000001</v>
      </c>
      <c r="AG39" s="193"/>
      <c r="AH39" s="180">
        <f t="shared" si="5"/>
        <v>25.582787500000002</v>
      </c>
      <c r="AJ39" s="181">
        <v>18.6647</v>
      </c>
      <c r="AK39" s="181">
        <v>27.522200000000002</v>
      </c>
      <c r="AL39" s="181">
        <v>27.936599999999999</v>
      </c>
      <c r="AM39" s="181">
        <v>21.164400000000001</v>
      </c>
      <c r="AN39" s="180">
        <v>22.302099999999999</v>
      </c>
      <c r="AO39" s="180">
        <v>31.390699999999999</v>
      </c>
      <c r="AP39" s="181">
        <v>27.119900000000001</v>
      </c>
      <c r="AQ39" s="181">
        <v>28.561699999999998</v>
      </c>
      <c r="AR39" s="180">
        <f t="shared" si="6"/>
        <v>0</v>
      </c>
    </row>
    <row r="40" spans="1:44">
      <c r="A40" s="181">
        <v>2002</v>
      </c>
      <c r="B40" s="193">
        <v>32.217799999999997</v>
      </c>
      <c r="C40" s="193">
        <v>5.2964000000000002</v>
      </c>
      <c r="D40" s="192">
        <f t="shared" si="0"/>
        <v>16.439359608663537</v>
      </c>
      <c r="E40" s="192">
        <f t="shared" si="1"/>
        <v>2.4459926400000005</v>
      </c>
      <c r="F40" s="180">
        <v>36.398699999999998</v>
      </c>
      <c r="G40" s="180">
        <v>2.86</v>
      </c>
      <c r="H40" s="192">
        <f t="shared" si="2"/>
        <v>7.8574234794099791</v>
      </c>
      <c r="I40" s="192">
        <f t="shared" si="7"/>
        <v>2.9511283199999996</v>
      </c>
      <c r="J40" s="193">
        <v>43.915599999999998</v>
      </c>
      <c r="K40" s="193">
        <v>5.9706999999999999</v>
      </c>
      <c r="L40" s="193">
        <f t="shared" si="3"/>
        <v>13.595852043465193</v>
      </c>
      <c r="M40" s="193">
        <f t="shared" si="8"/>
        <v>32.604212072727236</v>
      </c>
      <c r="N40" s="270">
        <v>2002</v>
      </c>
      <c r="O40" s="270">
        <v>2859.3062332800005</v>
      </c>
      <c r="P40" s="270"/>
      <c r="Q40" s="272">
        <v>2.9511283199999996</v>
      </c>
      <c r="R40" s="194">
        <f t="shared" si="20"/>
        <v>3.6127961856000006</v>
      </c>
      <c r="S40" s="194">
        <f t="shared" si="16"/>
        <v>3.4441364160000001</v>
      </c>
      <c r="T40" s="194">
        <f t="shared" si="17"/>
        <v>3.0801335040000004</v>
      </c>
      <c r="U40" s="194">
        <v>2.9511283199999996</v>
      </c>
      <c r="V40" s="338">
        <f t="shared" si="4"/>
        <v>2.4459926400000005</v>
      </c>
      <c r="W40" s="331">
        <f t="shared" si="13"/>
        <v>1.9060828416</v>
      </c>
      <c r="X40" s="331">
        <f t="shared" si="14"/>
        <v>2.0034403200000002</v>
      </c>
      <c r="Y40" s="331">
        <f t="shared" si="9"/>
        <v>1.9061468160000001</v>
      </c>
      <c r="Z40" s="193">
        <v>2.4459926400000005</v>
      </c>
      <c r="AA40" s="193">
        <f t="shared" si="10"/>
        <v>0.53984582400000036</v>
      </c>
      <c r="AB40" s="380">
        <f t="shared" si="15"/>
        <v>0.44255232000000033</v>
      </c>
      <c r="AC40" s="380">
        <f t="shared" si="18"/>
        <v>0.53990979840000053</v>
      </c>
      <c r="AD40" s="193">
        <f t="shared" si="11"/>
        <v>0.12900518400000083</v>
      </c>
      <c r="AE40" s="193">
        <f t="shared" si="12"/>
        <v>0.49300809600000051</v>
      </c>
      <c r="AF40" s="193">
        <f t="shared" si="19"/>
        <v>0.66166786560000102</v>
      </c>
      <c r="AG40" s="193"/>
      <c r="AH40" s="180">
        <f t="shared" si="5"/>
        <v>41.516174999999997</v>
      </c>
      <c r="AJ40" s="181">
        <v>32.217799999999997</v>
      </c>
      <c r="AK40" s="181">
        <v>36.398699999999998</v>
      </c>
      <c r="AL40" s="181">
        <v>44.606499999999997</v>
      </c>
      <c r="AM40" s="181">
        <v>43.915599999999998</v>
      </c>
      <c r="AN40" s="180">
        <v>35.8446</v>
      </c>
      <c r="AO40" s="180">
        <v>45.802900000000001</v>
      </c>
      <c r="AP40" s="181">
        <v>45.604100000000003</v>
      </c>
      <c r="AQ40" s="181">
        <v>47.739199999999997</v>
      </c>
      <c r="AR40" s="180">
        <f t="shared" si="6"/>
        <v>0.50513568000000009</v>
      </c>
    </row>
    <row r="41" spans="1:44">
      <c r="A41" s="181">
        <v>2003</v>
      </c>
      <c r="B41" s="193">
        <v>30.365300000000001</v>
      </c>
      <c r="C41" s="193">
        <v>5.8752000000000004</v>
      </c>
      <c r="D41" s="192">
        <f t="shared" si="0"/>
        <v>19.348400970845013</v>
      </c>
      <c r="E41" s="192">
        <f t="shared" si="1"/>
        <v>2.6634048000000003</v>
      </c>
      <c r="F41" s="180">
        <v>39.634</v>
      </c>
      <c r="G41" s="180">
        <v>6.5838000000000001</v>
      </c>
      <c r="H41" s="192">
        <f t="shared" si="2"/>
        <v>16.611495180905283</v>
      </c>
      <c r="I41" s="192">
        <f t="shared" si="7"/>
        <v>5.9357155200000005</v>
      </c>
      <c r="J41" s="193">
        <v>88.329099999999997</v>
      </c>
      <c r="K41" s="193">
        <v>4.0053999999999998</v>
      </c>
      <c r="L41" s="193">
        <f t="shared" si="3"/>
        <v>4.5346324144591081</v>
      </c>
      <c r="M41" s="193">
        <f t="shared" si="8"/>
        <v>211.21278283636366</v>
      </c>
      <c r="N41" s="270">
        <v>2003</v>
      </c>
      <c r="O41" s="270">
        <v>5996.1402412799998</v>
      </c>
      <c r="P41" s="270"/>
      <c r="Q41" s="272">
        <v>5.9357155200000005</v>
      </c>
      <c r="R41" s="194">
        <f t="shared" si="20"/>
        <v>3.4635799295999998</v>
      </c>
      <c r="S41" s="194">
        <f t="shared" si="16"/>
        <v>3.1954386240000003</v>
      </c>
      <c r="T41" s="194">
        <f t="shared" si="17"/>
        <v>2.8083390719999999</v>
      </c>
      <c r="U41" s="194">
        <v>5.9357155200000005</v>
      </c>
      <c r="V41" s="338">
        <f t="shared" si="4"/>
        <v>2.6634048000000003</v>
      </c>
      <c r="W41" s="331">
        <f t="shared" si="13"/>
        <v>2.1897904896</v>
      </c>
      <c r="X41" s="331">
        <f t="shared" si="14"/>
        <v>2.163407904</v>
      </c>
      <c r="Y41" s="331">
        <f t="shared" si="9"/>
        <v>2.3688672000000004</v>
      </c>
      <c r="Z41" s="193">
        <v>2.6634048000000003</v>
      </c>
      <c r="AA41" s="193">
        <f t="shared" si="10"/>
        <v>0.29453759999999996</v>
      </c>
      <c r="AB41" s="380">
        <f t="shared" si="15"/>
        <v>0.4999968960000003</v>
      </c>
      <c r="AC41" s="380">
        <f t="shared" si="18"/>
        <v>0.47361431040000035</v>
      </c>
      <c r="AD41" s="193">
        <f t="shared" si="11"/>
        <v>3.1273764480000006</v>
      </c>
      <c r="AE41" s="193">
        <f t="shared" si="12"/>
        <v>2.7402768960000001</v>
      </c>
      <c r="AF41" s="193">
        <f t="shared" si="19"/>
        <v>2.4721355904000006</v>
      </c>
      <c r="AG41" s="193"/>
      <c r="AH41" s="180">
        <f t="shared" si="5"/>
        <v>73.457699999999988</v>
      </c>
      <c r="AJ41" s="181">
        <v>30.365300000000001</v>
      </c>
      <c r="AK41" s="181">
        <v>39.634</v>
      </c>
      <c r="AL41" s="181">
        <v>75.740300000000005</v>
      </c>
      <c r="AM41" s="181">
        <v>88.329099999999997</v>
      </c>
      <c r="AN41" s="180">
        <v>79.475399999999993</v>
      </c>
      <c r="AO41" s="180">
        <v>91.372500000000002</v>
      </c>
      <c r="AP41" s="181">
        <v>93.585899999999995</v>
      </c>
      <c r="AQ41" s="181">
        <v>89.159099999999995</v>
      </c>
      <c r="AR41" s="180">
        <f t="shared" si="6"/>
        <v>3.2723107200000001</v>
      </c>
    </row>
    <row r="42" spans="1:44">
      <c r="A42" s="181">
        <v>2004</v>
      </c>
      <c r="B42" s="193">
        <v>25.4543</v>
      </c>
      <c r="C42" s="193">
        <v>5.1496000000000004</v>
      </c>
      <c r="D42" s="192">
        <f t="shared" si="0"/>
        <v>20.230766510962788</v>
      </c>
      <c r="E42" s="192">
        <f t="shared" si="1"/>
        <v>1.3467283200000004</v>
      </c>
      <c r="F42" s="180">
        <v>20.040600000000001</v>
      </c>
      <c r="G42" s="180">
        <v>3.2961</v>
      </c>
      <c r="H42" s="192">
        <f t="shared" si="2"/>
        <v>16.447112361905329</v>
      </c>
      <c r="I42" s="192">
        <f t="shared" si="7"/>
        <v>4.0854307199999997</v>
      </c>
      <c r="J42" s="193">
        <v>60.795099999999998</v>
      </c>
      <c r="K42" s="193">
        <v>3.0594999999999999</v>
      </c>
      <c r="L42" s="193">
        <f t="shared" si="3"/>
        <v>5.0324779464134446</v>
      </c>
      <c r="M42" s="193">
        <f t="shared" si="8"/>
        <v>176.77079127272722</v>
      </c>
      <c r="N42" s="270">
        <v>2004</v>
      </c>
      <c r="O42" s="270">
        <v>3763.2000000000003</v>
      </c>
      <c r="P42" s="270"/>
      <c r="Q42" s="272">
        <v>4.0854307199999997</v>
      </c>
      <c r="R42" s="194">
        <f t="shared" si="20"/>
        <v>3.9809226240000011</v>
      </c>
      <c r="S42" s="194">
        <f t="shared" si="16"/>
        <v>3.8869689600000004</v>
      </c>
      <c r="T42" s="194">
        <f t="shared" si="17"/>
        <v>4.123636608</v>
      </c>
      <c r="U42" s="194">
        <v>4.0854307199999997</v>
      </c>
      <c r="V42" s="338">
        <f t="shared" si="4"/>
        <v>1.3467283200000004</v>
      </c>
      <c r="W42" s="331">
        <f t="shared" si="13"/>
        <v>2.3699434752000004</v>
      </c>
      <c r="X42" s="331">
        <f t="shared" si="14"/>
        <v>2.5756718400000005</v>
      </c>
      <c r="Y42" s="331">
        <f t="shared" si="9"/>
        <v>2.7835557120000001</v>
      </c>
      <c r="Z42" s="193">
        <v>1.3467283200000004</v>
      </c>
      <c r="AA42" s="193">
        <f t="shared" si="10"/>
        <v>1.4368273919999996</v>
      </c>
      <c r="AB42" s="380">
        <f t="shared" si="15"/>
        <v>1.2289435200000001</v>
      </c>
      <c r="AC42" s="380">
        <f t="shared" si="18"/>
        <v>1.0232151551999999</v>
      </c>
      <c r="AD42" s="193">
        <f t="shared" si="11"/>
        <v>3.8205888000000243E-2</v>
      </c>
      <c r="AE42" s="193">
        <f t="shared" si="12"/>
        <v>0.19846175999999938</v>
      </c>
      <c r="AF42" s="193">
        <f t="shared" si="19"/>
        <v>0.10450809599999866</v>
      </c>
      <c r="AG42" s="193"/>
      <c r="AH42" s="180">
        <f t="shared" si="5"/>
        <v>50.360949999999995</v>
      </c>
      <c r="AJ42" s="181">
        <v>25.4543</v>
      </c>
      <c r="AK42" s="181">
        <v>20.040600000000001</v>
      </c>
      <c r="AL42" s="181">
        <v>53.767499999999998</v>
      </c>
      <c r="AM42" s="181">
        <v>60.795099999999998</v>
      </c>
      <c r="AN42" s="180">
        <v>60.836599999999997</v>
      </c>
      <c r="AO42" s="180">
        <v>57.502699999999997</v>
      </c>
      <c r="AP42" s="181">
        <v>63.672600000000003</v>
      </c>
      <c r="AQ42" s="181">
        <v>60.818199999999997</v>
      </c>
      <c r="AR42" s="180">
        <f t="shared" si="6"/>
        <v>2.7387023999999998</v>
      </c>
    </row>
    <row r="43" spans="1:44">
      <c r="A43" s="181">
        <v>2005</v>
      </c>
      <c r="B43" s="193">
        <v>23.195599999999999</v>
      </c>
      <c r="C43" s="193">
        <v>3.2605</v>
      </c>
      <c r="D43" s="192">
        <f t="shared" si="0"/>
        <v>14.056545206849574</v>
      </c>
      <c r="E43" s="192">
        <f t="shared" si="1"/>
        <v>1.6072089599999999</v>
      </c>
      <c r="F43" s="180">
        <v>23.916799999999999</v>
      </c>
      <c r="G43" s="180">
        <v>1.6295999999999999</v>
      </c>
      <c r="H43" s="192">
        <f t="shared" si="2"/>
        <v>6.8136205512443135</v>
      </c>
      <c r="I43" s="192">
        <f t="shared" si="7"/>
        <v>2.8747824</v>
      </c>
      <c r="J43" s="193">
        <v>42.779499999999999</v>
      </c>
      <c r="K43" s="193">
        <v>8.8419000000000008</v>
      </c>
      <c r="L43" s="193">
        <f t="shared" si="3"/>
        <v>20.668544513142979</v>
      </c>
      <c r="M43" s="193">
        <f t="shared" si="8"/>
        <v>81.816103854545446</v>
      </c>
      <c r="N43" s="270">
        <v>2005</v>
      </c>
      <c r="O43" s="270">
        <v>2607.0887068800002</v>
      </c>
      <c r="P43" s="270"/>
      <c r="Q43" s="272">
        <v>2.8747824</v>
      </c>
      <c r="R43" s="194">
        <f t="shared" si="20"/>
        <v>4.0900785408000004</v>
      </c>
      <c r="S43" s="194">
        <f t="shared" si="16"/>
        <v>4.3183566719999993</v>
      </c>
      <c r="T43" s="194">
        <f t="shared" si="17"/>
        <v>5.1889098240000004</v>
      </c>
      <c r="U43" s="194">
        <v>2.8747824</v>
      </c>
      <c r="V43" s="338">
        <f t="shared" si="4"/>
        <v>1.6072089599999999</v>
      </c>
      <c r="W43" s="331">
        <f t="shared" si="13"/>
        <v>2.3837522688000004</v>
      </c>
      <c r="X43" s="331">
        <f t="shared" si="14"/>
        <v>2.4916852800000004</v>
      </c>
      <c r="Y43" s="331">
        <f t="shared" si="9"/>
        <v>2.5824503040000004</v>
      </c>
      <c r="Z43" s="193">
        <v>1.6072089599999999</v>
      </c>
      <c r="AA43" s="193">
        <f t="shared" si="10"/>
        <v>0.97524134400000051</v>
      </c>
      <c r="AB43" s="380">
        <f t="shared" si="15"/>
        <v>0.88447632000000054</v>
      </c>
      <c r="AC43" s="380">
        <f t="shared" si="18"/>
        <v>0.77654330880000044</v>
      </c>
      <c r="AD43" s="193">
        <f t="shared" si="11"/>
        <v>2.3141274240000005</v>
      </c>
      <c r="AE43" s="193">
        <f t="shared" si="12"/>
        <v>1.4435742719999993</v>
      </c>
      <c r="AF43" s="193">
        <f t="shared" si="19"/>
        <v>1.2152961408000005</v>
      </c>
      <c r="AG43" s="193"/>
      <c r="AH43" s="180">
        <f t="shared" si="5"/>
        <v>36.312837499999993</v>
      </c>
      <c r="AJ43" s="181">
        <v>23.195599999999999</v>
      </c>
      <c r="AK43" s="181">
        <v>23.916799999999999</v>
      </c>
      <c r="AL43" s="181">
        <v>38.118400000000001</v>
      </c>
      <c r="AM43" s="181">
        <v>42.779499999999999</v>
      </c>
      <c r="AN43" s="180">
        <v>44.892800000000001</v>
      </c>
      <c r="AO43" s="180">
        <v>38.839199999999998</v>
      </c>
      <c r="AP43" s="181">
        <v>40.197400000000002</v>
      </c>
      <c r="AQ43" s="181">
        <v>38.563000000000002</v>
      </c>
      <c r="AR43" s="180">
        <f t="shared" si="6"/>
        <v>1.2675734400000001</v>
      </c>
    </row>
    <row r="44" spans="1:44">
      <c r="A44" s="181">
        <v>2006</v>
      </c>
      <c r="B44" s="193">
        <v>41.513500000000001</v>
      </c>
      <c r="C44" s="193">
        <v>4.5956999999999999</v>
      </c>
      <c r="D44" s="192">
        <f t="shared" si="0"/>
        <v>11.070374697387596</v>
      </c>
      <c r="E44" s="192">
        <f t="shared" si="1"/>
        <v>2.3159472000000005</v>
      </c>
      <c r="F44" s="180">
        <v>34.463500000000003</v>
      </c>
      <c r="G44" s="180">
        <v>2.2654000000000001</v>
      </c>
      <c r="H44" s="192">
        <f t="shared" si="2"/>
        <v>6.5733312054782598</v>
      </c>
      <c r="I44" s="192">
        <f t="shared" si="7"/>
        <v>2.7360345600000002</v>
      </c>
      <c r="J44" s="193">
        <v>40.714799999999997</v>
      </c>
      <c r="K44" s="193">
        <v>1.8589</v>
      </c>
      <c r="L44" s="193">
        <f t="shared" si="3"/>
        <v>4.5656616267303294</v>
      </c>
      <c r="M44" s="193">
        <f t="shared" si="8"/>
        <v>27.114729599999972</v>
      </c>
      <c r="N44" s="270">
        <v>2006</v>
      </c>
      <c r="O44" s="270">
        <v>2708.1600000000003</v>
      </c>
      <c r="P44" s="270"/>
      <c r="Q44" s="272">
        <v>2.7360345600000002</v>
      </c>
      <c r="R44" s="194">
        <f t="shared" si="20"/>
        <v>4.1446331135999994</v>
      </c>
      <c r="S44" s="194">
        <f t="shared" si="16"/>
        <v>4.7541170880000001</v>
      </c>
      <c r="T44" s="194">
        <f t="shared" si="17"/>
        <v>5.1583714560000002</v>
      </c>
      <c r="U44" s="194">
        <v>2.7360345600000002</v>
      </c>
      <c r="V44" s="338">
        <f t="shared" si="4"/>
        <v>2.3159472000000005</v>
      </c>
      <c r="W44" s="331">
        <f t="shared" si="13"/>
        <v>2.3790783744000001</v>
      </c>
      <c r="X44" s="331">
        <f t="shared" si="14"/>
        <v>2.4190004159999998</v>
      </c>
      <c r="Y44" s="331">
        <f t="shared" si="9"/>
        <v>2.2469368319999998</v>
      </c>
      <c r="Z44" s="193">
        <v>2.3159472000000005</v>
      </c>
      <c r="AA44" s="193">
        <f t="shared" si="10"/>
        <v>6.901036800000071E-2</v>
      </c>
      <c r="AB44" s="380">
        <f t="shared" si="15"/>
        <v>0.10305321599999928</v>
      </c>
      <c r="AC44" s="380">
        <f t="shared" si="18"/>
        <v>6.3131174399999601E-2</v>
      </c>
      <c r="AD44" s="193">
        <f t="shared" si="11"/>
        <v>2.422336896</v>
      </c>
      <c r="AE44" s="193">
        <f t="shared" si="12"/>
        <v>2.0180825279999999</v>
      </c>
      <c r="AF44" s="193">
        <f t="shared" si="19"/>
        <v>1.4085985535999992</v>
      </c>
      <c r="AG44" s="193"/>
      <c r="AH44" s="180">
        <f t="shared" si="5"/>
        <v>40.552462499999997</v>
      </c>
      <c r="AJ44" s="181">
        <v>41.513500000000001</v>
      </c>
      <c r="AK44" s="181">
        <v>34.463500000000003</v>
      </c>
      <c r="AL44" s="181">
        <v>33.829000000000001</v>
      </c>
      <c r="AM44" s="181">
        <v>40.714799999999997</v>
      </c>
      <c r="AN44" s="180">
        <v>53.106499999999997</v>
      </c>
      <c r="AO44" s="180">
        <v>36.683799999999998</v>
      </c>
      <c r="AP44" s="181">
        <v>40.484299999999998</v>
      </c>
      <c r="AQ44" s="181">
        <v>43.624299999999998</v>
      </c>
      <c r="AR44" s="180">
        <f t="shared" si="6"/>
        <v>0.42008735999999963</v>
      </c>
    </row>
    <row r="45" spans="1:44">
      <c r="A45" s="181">
        <v>2007</v>
      </c>
      <c r="B45" s="193">
        <v>36.642499999999998</v>
      </c>
      <c r="C45" s="193">
        <v>6.2176999999999998</v>
      </c>
      <c r="D45" s="192">
        <f t="shared" si="0"/>
        <v>16.968547451729549</v>
      </c>
      <c r="E45" s="192">
        <f t="shared" si="1"/>
        <v>2.6026560000000001</v>
      </c>
      <c r="F45" s="180">
        <v>38.729999999999997</v>
      </c>
      <c r="G45" s="180">
        <v>6.9480000000000004</v>
      </c>
      <c r="H45" s="192">
        <f t="shared" si="2"/>
        <v>17.939581719597214</v>
      </c>
      <c r="I45" s="192">
        <f t="shared" si="7"/>
        <v>3.3808320000000007</v>
      </c>
      <c r="J45" s="193">
        <v>50.31</v>
      </c>
      <c r="K45" s="193"/>
      <c r="L45" s="193"/>
      <c r="M45" s="193">
        <f t="shared" si="8"/>
        <v>50.227723636363677</v>
      </c>
      <c r="N45" s="270">
        <v>2007</v>
      </c>
      <c r="O45" s="270">
        <v>2842.5600000000004</v>
      </c>
      <c r="P45" s="270"/>
      <c r="Q45" s="272">
        <v>3.3808320000000007</v>
      </c>
      <c r="R45" s="194">
        <f t="shared" si="20"/>
        <v>4.4599419647999996</v>
      </c>
      <c r="S45" s="194">
        <f t="shared" si="16"/>
        <v>4.68958896</v>
      </c>
      <c r="T45" s="194">
        <f t="shared" si="17"/>
        <v>3.8784990719999994</v>
      </c>
      <c r="U45" s="194">
        <v>3.3808320000000007</v>
      </c>
      <c r="V45" s="338">
        <f t="shared" si="4"/>
        <v>2.6026560000000001</v>
      </c>
      <c r="W45" s="331">
        <f t="shared" si="13"/>
        <v>2.4910276607999999</v>
      </c>
      <c r="X45" s="331">
        <f t="shared" si="14"/>
        <v>2.3799867840000002</v>
      </c>
      <c r="Y45" s="331">
        <f t="shared" si="9"/>
        <v>2.107953792</v>
      </c>
      <c r="Z45" s="193">
        <v>2.6026560000000001</v>
      </c>
      <c r="AA45" s="193">
        <f t="shared" si="10"/>
        <v>0.49470220800000009</v>
      </c>
      <c r="AB45" s="380">
        <f t="shared" si="15"/>
        <v>0.22266921599999989</v>
      </c>
      <c r="AC45" s="380">
        <f t="shared" si="18"/>
        <v>0.11162833920000015</v>
      </c>
      <c r="AD45" s="193">
        <f t="shared" si="11"/>
        <v>0.49766707199999871</v>
      </c>
      <c r="AE45" s="193">
        <f t="shared" si="12"/>
        <v>1.3087569599999993</v>
      </c>
      <c r="AF45" s="193">
        <f t="shared" si="19"/>
        <v>1.0791099647999989</v>
      </c>
      <c r="AG45" s="193"/>
      <c r="AH45" s="180">
        <f t="shared" si="5"/>
        <v>43.056249999999999</v>
      </c>
      <c r="AJ45" s="181">
        <v>36.642499999999998</v>
      </c>
      <c r="AK45" s="181">
        <v>38.729999999999997</v>
      </c>
      <c r="AL45" s="181">
        <v>46.542499999999997</v>
      </c>
      <c r="AM45" s="181">
        <v>50.31</v>
      </c>
      <c r="AN45" s="180"/>
      <c r="AO45" s="180"/>
      <c r="AR45" s="180">
        <f t="shared" si="6"/>
        <v>0.77817600000000042</v>
      </c>
    </row>
    <row r="46" spans="1:44">
      <c r="A46" s="181">
        <v>2008</v>
      </c>
      <c r="B46" s="193">
        <v>38.476700000000001</v>
      </c>
      <c r="C46" s="193">
        <v>2.3651</v>
      </c>
      <c r="D46" s="192">
        <f t="shared" si="0"/>
        <v>6.1468369168873629</v>
      </c>
      <c r="E46" s="192">
        <f t="shared" si="1"/>
        <v>2.8413907200000001</v>
      </c>
      <c r="F46" s="180">
        <v>42.282600000000002</v>
      </c>
      <c r="G46" s="180">
        <v>7.8871000000000002</v>
      </c>
      <c r="H46" s="192">
        <f t="shared" si="2"/>
        <v>18.653299465974182</v>
      </c>
      <c r="I46" s="192">
        <f t="shared" si="7"/>
        <v>5.9354198400000007</v>
      </c>
      <c r="J46" s="193">
        <v>88.324700000000007</v>
      </c>
      <c r="K46" s="193">
        <v>1.7605</v>
      </c>
      <c r="L46" s="193">
        <f t="shared" ref="L46:L54" si="21">(K46/J46)*100</f>
        <v>1.9932136763555379</v>
      </c>
      <c r="M46" s="193">
        <f t="shared" si="8"/>
        <v>199.7055159272727</v>
      </c>
      <c r="N46" s="270">
        <v>2008</v>
      </c>
      <c r="O46" s="270">
        <v>5833.6320000000005</v>
      </c>
      <c r="P46" s="270"/>
      <c r="Q46" s="272">
        <v>5.9354198400000007</v>
      </c>
      <c r="R46" s="194">
        <f t="shared" si="20"/>
        <v>4.5630708480000006</v>
      </c>
      <c r="S46" s="194">
        <f t="shared" si="16"/>
        <v>3.9231239040000001</v>
      </c>
      <c r="T46" s="194">
        <f t="shared" si="17"/>
        <v>3.5966595840000002</v>
      </c>
      <c r="U46" s="194">
        <v>5.9354198400000007</v>
      </c>
      <c r="V46" s="338">
        <f t="shared" si="4"/>
        <v>2.8413907200000001</v>
      </c>
      <c r="W46" s="331">
        <f t="shared" si="13"/>
        <v>2.5286268672000003</v>
      </c>
      <c r="X46" s="331">
        <f t="shared" si="14"/>
        <v>2.3617621440000005</v>
      </c>
      <c r="Y46" s="331">
        <f t="shared" si="9"/>
        <v>2.6103248640000003</v>
      </c>
      <c r="Z46" s="193">
        <v>2.8413907200000001</v>
      </c>
      <c r="AA46" s="193">
        <f t="shared" si="10"/>
        <v>0.23106585599999985</v>
      </c>
      <c r="AB46" s="380">
        <f t="shared" si="15"/>
        <v>0.47962857599999964</v>
      </c>
      <c r="AC46" s="380">
        <f t="shared" si="18"/>
        <v>0.31276385279999985</v>
      </c>
      <c r="AD46" s="193">
        <f t="shared" si="11"/>
        <v>2.3387602560000005</v>
      </c>
      <c r="AE46" s="193">
        <f t="shared" si="12"/>
        <v>2.0122959360000006</v>
      </c>
      <c r="AF46" s="193">
        <f t="shared" si="19"/>
        <v>1.372348992</v>
      </c>
      <c r="AG46" s="193"/>
      <c r="AH46" s="180">
        <f t="shared" si="5"/>
        <v>72.396050000000002</v>
      </c>
      <c r="AJ46" s="181">
        <v>38.476700000000001</v>
      </c>
      <c r="AK46" s="181">
        <v>42.282600000000002</v>
      </c>
      <c r="AL46" s="181">
        <v>81.781800000000004</v>
      </c>
      <c r="AM46" s="181">
        <v>88.324700000000007</v>
      </c>
      <c r="AN46" s="180">
        <v>76.689099999999996</v>
      </c>
      <c r="AO46" s="180">
        <v>84.468299999999999</v>
      </c>
      <c r="AP46" s="181">
        <v>84.163200000000003</v>
      </c>
      <c r="AQ46" s="181">
        <v>82.981999999999999</v>
      </c>
      <c r="AR46" s="180">
        <f t="shared" si="6"/>
        <v>3.0940291200000005</v>
      </c>
    </row>
    <row r="47" spans="1:44">
      <c r="A47" s="181">
        <v>2009</v>
      </c>
      <c r="B47" s="193">
        <v>23.475000000000001</v>
      </c>
      <c r="C47" s="193">
        <v>2.1659000000000002</v>
      </c>
      <c r="D47" s="192">
        <f t="shared" si="0"/>
        <v>9.2264110756123543</v>
      </c>
      <c r="E47" s="192">
        <f t="shared" si="1"/>
        <v>1.5550080000000002</v>
      </c>
      <c r="F47" s="180">
        <v>23.14</v>
      </c>
      <c r="G47" s="180">
        <v>2.4523999999999999</v>
      </c>
      <c r="H47" s="192">
        <f t="shared" si="2"/>
        <v>10.598098530682799</v>
      </c>
      <c r="I47" s="192">
        <f t="shared" si="7"/>
        <v>4.9079519999999999</v>
      </c>
      <c r="J47" s="193">
        <v>73.034999999999997</v>
      </c>
      <c r="K47" s="193">
        <v>8.0040999999999993</v>
      </c>
      <c r="L47" s="193">
        <f t="shared" si="21"/>
        <v>10.959266105291983</v>
      </c>
      <c r="M47" s="193">
        <f t="shared" si="8"/>
        <v>216.41729454545452</v>
      </c>
      <c r="N47" s="270">
        <v>2009</v>
      </c>
      <c r="O47" s="270">
        <v>3848.7120000000009</v>
      </c>
      <c r="P47" s="270"/>
      <c r="Q47" s="272">
        <v>4.9079519999999999</v>
      </c>
      <c r="R47" s="194">
        <f t="shared" si="20"/>
        <v>4.5629998848</v>
      </c>
      <c r="S47" s="194">
        <f t="shared" si="16"/>
        <v>4.4781206400000002</v>
      </c>
      <c r="T47" s="194">
        <f t="shared" si="17"/>
        <v>4.8209145600000003</v>
      </c>
      <c r="U47" s="194">
        <v>4.9079519999999999</v>
      </c>
      <c r="V47" s="338">
        <f t="shared" si="4"/>
        <v>1.5550080000000002</v>
      </c>
      <c r="W47" s="331">
        <f t="shared" si="13"/>
        <v>2.5713434880000006</v>
      </c>
      <c r="X47" s="331">
        <f t="shared" si="14"/>
        <v>2.8101608640000002</v>
      </c>
      <c r="Y47" s="331">
        <f t="shared" si="9"/>
        <v>3.1039975680000005</v>
      </c>
      <c r="Z47" s="193">
        <v>1.5550080000000002</v>
      </c>
      <c r="AA47" s="193">
        <f t="shared" si="10"/>
        <v>1.5489895680000003</v>
      </c>
      <c r="AB47" s="380">
        <f t="shared" si="15"/>
        <v>1.255152864</v>
      </c>
      <c r="AC47" s="380">
        <f t="shared" si="18"/>
        <v>1.0163354880000004</v>
      </c>
      <c r="AD47" s="193">
        <f t="shared" si="11"/>
        <v>8.7037439999999577E-2</v>
      </c>
      <c r="AE47" s="193">
        <f t="shared" si="12"/>
        <v>0.42983135999999966</v>
      </c>
      <c r="AF47" s="193">
        <f t="shared" si="19"/>
        <v>0.34495211519999991</v>
      </c>
      <c r="AG47" s="193"/>
      <c r="AH47" s="180">
        <f t="shared" si="5"/>
        <v>44.367499999999993</v>
      </c>
      <c r="AJ47" s="181">
        <v>23.475000000000001</v>
      </c>
      <c r="AK47" s="181">
        <v>23.14</v>
      </c>
      <c r="AL47" s="181">
        <v>43.51</v>
      </c>
      <c r="AM47" s="181">
        <v>73.034999999999997</v>
      </c>
      <c r="AN47" s="180">
        <v>44.082500000000003</v>
      </c>
      <c r="AO47" s="180">
        <v>51.094999999999999</v>
      </c>
      <c r="AP47" s="181">
        <v>52.337499999999999</v>
      </c>
      <c r="AQ47" s="181">
        <v>44.265000000000001</v>
      </c>
      <c r="AR47" s="180">
        <f t="shared" si="6"/>
        <v>3.3529439999999999</v>
      </c>
    </row>
    <row r="48" spans="1:44">
      <c r="A48" s="181">
        <v>2010</v>
      </c>
      <c r="B48" s="193">
        <v>13.6972</v>
      </c>
      <c r="C48" s="193">
        <v>3.6059000000000001</v>
      </c>
      <c r="D48" s="192">
        <f t="shared" si="0"/>
        <v>26.325818415442569</v>
      </c>
      <c r="E48" s="192">
        <f t="shared" si="1"/>
        <v>0.87497760000000002</v>
      </c>
      <c r="F48" s="180">
        <v>13.0205</v>
      </c>
      <c r="G48" s="180">
        <v>2.6366000000000001</v>
      </c>
      <c r="H48" s="192">
        <f t="shared" si="2"/>
        <v>20.249606389923581</v>
      </c>
      <c r="I48" s="192">
        <f t="shared" si="7"/>
        <v>2.1051744000000001</v>
      </c>
      <c r="J48" s="193">
        <v>31.327000000000002</v>
      </c>
      <c r="K48" s="193">
        <v>1.4790000000000001</v>
      </c>
      <c r="L48" s="193">
        <f t="shared" si="21"/>
        <v>4.7211670444025922</v>
      </c>
      <c r="M48" s="193">
        <f t="shared" si="8"/>
        <v>79.403611636363649</v>
      </c>
      <c r="N48" s="270">
        <v>2010</v>
      </c>
      <c r="O48" s="270">
        <v>1917.2160000000003</v>
      </c>
      <c r="P48" s="270"/>
      <c r="Q48" s="272">
        <v>2.1051744000000001</v>
      </c>
      <c r="R48" s="194">
        <f t="shared" si="20"/>
        <v>4.7604049920000007</v>
      </c>
      <c r="S48" s="194">
        <f t="shared" si="16"/>
        <v>5.0880715200000006</v>
      </c>
      <c r="T48" s="194">
        <f t="shared" si="17"/>
        <v>5.689681536000001</v>
      </c>
      <c r="U48" s="194">
        <v>2.1051744000000001</v>
      </c>
      <c r="V48" s="338">
        <f t="shared" si="4"/>
        <v>0.87497760000000002</v>
      </c>
      <c r="W48" s="331">
        <f t="shared" si="13"/>
        <v>2.6213306111999999</v>
      </c>
      <c r="X48" s="331">
        <f t="shared" si="14"/>
        <v>2.7945005760000003</v>
      </c>
      <c r="Y48" s="331">
        <f t="shared" si="9"/>
        <v>2.7996218879999999</v>
      </c>
      <c r="Z48" s="193">
        <v>0.87497760000000002</v>
      </c>
      <c r="AA48" s="193">
        <f t="shared" si="10"/>
        <v>1.9246442879999999</v>
      </c>
      <c r="AB48" s="380">
        <f t="shared" si="15"/>
        <v>1.9195229760000003</v>
      </c>
      <c r="AC48" s="380">
        <f t="shared" si="18"/>
        <v>1.7463530111999999</v>
      </c>
      <c r="AD48" s="193">
        <f t="shared" si="11"/>
        <v>3.5845071360000009</v>
      </c>
      <c r="AE48" s="193">
        <f t="shared" si="12"/>
        <v>2.9828971200000005</v>
      </c>
      <c r="AF48" s="193">
        <f t="shared" si="19"/>
        <v>2.6552305920000006</v>
      </c>
      <c r="AG48" s="193"/>
      <c r="AH48" s="180">
        <f t="shared" si="5"/>
        <v>22.329787499999998</v>
      </c>
      <c r="AJ48" s="181">
        <v>13.6972</v>
      </c>
      <c r="AK48" s="181">
        <v>13.0205</v>
      </c>
      <c r="AL48" s="181">
        <v>23.463000000000001</v>
      </c>
      <c r="AM48" s="181">
        <v>31.327000000000002</v>
      </c>
      <c r="AN48" s="180">
        <v>24.700099999999999</v>
      </c>
      <c r="AO48" s="180">
        <v>24.4406</v>
      </c>
      <c r="AP48" s="181">
        <v>24.817799999999998</v>
      </c>
      <c r="AQ48" s="181">
        <v>23.1721</v>
      </c>
      <c r="AR48" s="180">
        <f t="shared" si="6"/>
        <v>1.2301967999999999</v>
      </c>
    </row>
    <row r="49" spans="1:44">
      <c r="A49" s="181">
        <v>2011</v>
      </c>
      <c r="B49" s="193">
        <v>29.272500000000001</v>
      </c>
      <c r="C49" s="193">
        <v>3.1888999999999998</v>
      </c>
      <c r="D49" s="192">
        <f t="shared" si="0"/>
        <v>10.893842343496454</v>
      </c>
      <c r="E49" s="192">
        <f t="shared" si="1"/>
        <v>1.8490080000000002</v>
      </c>
      <c r="F49" s="180">
        <v>27.515000000000001</v>
      </c>
      <c r="G49" s="180">
        <v>3.4024000000000001</v>
      </c>
      <c r="H49" s="192">
        <f t="shared" si="2"/>
        <v>12.365618753407233</v>
      </c>
      <c r="I49" s="192">
        <f t="shared" si="7"/>
        <v>3.0033360000000009</v>
      </c>
      <c r="J49" s="193">
        <v>44.692500000000003</v>
      </c>
      <c r="K49" s="193">
        <v>8.5356000000000005</v>
      </c>
      <c r="L49" s="193">
        <f t="shared" si="21"/>
        <v>19.098506460815575</v>
      </c>
      <c r="M49" s="193">
        <f t="shared" si="8"/>
        <v>74.506625454545471</v>
      </c>
      <c r="N49" s="270">
        <v>2011</v>
      </c>
      <c r="O49" s="270">
        <v>2717.5679999999998</v>
      </c>
      <c r="P49" s="270"/>
      <c r="Q49" s="272">
        <v>3.0033360000000009</v>
      </c>
      <c r="R49" s="194">
        <f t="shared" si="20"/>
        <v>4.5756990719999999</v>
      </c>
      <c r="S49" s="194">
        <f t="shared" si="16"/>
        <v>4.8988134719999996</v>
      </c>
      <c r="T49" s="194">
        <f t="shared" si="17"/>
        <v>5.1794184959999994</v>
      </c>
      <c r="U49" s="194">
        <v>3.0033360000000009</v>
      </c>
      <c r="V49" s="338">
        <f t="shared" si="4"/>
        <v>1.8490080000000002</v>
      </c>
      <c r="W49" s="331">
        <f t="shared" si="13"/>
        <v>2.4455950848000003</v>
      </c>
      <c r="X49" s="331">
        <f t="shared" si="14"/>
        <v>2.3622096959999999</v>
      </c>
      <c r="Y49" s="331">
        <f t="shared" si="9"/>
        <v>2.1085505280000003</v>
      </c>
      <c r="Z49" s="193">
        <v>1.8490080000000002</v>
      </c>
      <c r="AA49" s="193">
        <f t="shared" si="10"/>
        <v>0.25954252800000011</v>
      </c>
      <c r="AB49" s="380">
        <f t="shared" si="15"/>
        <v>0.51320169599999965</v>
      </c>
      <c r="AC49" s="380">
        <f t="shared" si="18"/>
        <v>0.59658708480000011</v>
      </c>
      <c r="AD49" s="193">
        <f t="shared" si="11"/>
        <v>2.1760824959999985</v>
      </c>
      <c r="AE49" s="193">
        <f t="shared" si="12"/>
        <v>1.8954774719999987</v>
      </c>
      <c r="AF49" s="193">
        <f t="shared" si="19"/>
        <v>1.572363071999999</v>
      </c>
      <c r="AG49" s="193"/>
      <c r="AH49" s="180">
        <f t="shared" si="5"/>
        <v>38.307812499999997</v>
      </c>
      <c r="AJ49" s="181">
        <v>29.272500000000001</v>
      </c>
      <c r="AK49" s="181">
        <v>27.515000000000001</v>
      </c>
      <c r="AL49" s="181">
        <v>35.262500000000003</v>
      </c>
      <c r="AM49" s="181">
        <v>44.692500000000003</v>
      </c>
      <c r="AN49" s="180">
        <v>45.12</v>
      </c>
      <c r="AO49" s="180">
        <v>39.8825</v>
      </c>
      <c r="AP49" s="181">
        <v>40.122500000000002</v>
      </c>
      <c r="AQ49" s="181">
        <v>44.594999999999999</v>
      </c>
      <c r="AR49" s="180">
        <f t="shared" si="6"/>
        <v>1.1543280000000002</v>
      </c>
    </row>
    <row r="50" spans="1:44">
      <c r="A50" s="181">
        <v>2012</v>
      </c>
      <c r="B50" s="193">
        <v>25.815000000000001</v>
      </c>
      <c r="C50" s="193">
        <v>2.9203000000000001</v>
      </c>
      <c r="D50" s="192">
        <f t="shared" si="0"/>
        <v>11.312415262444315</v>
      </c>
      <c r="E50" s="192">
        <f t="shared" si="1"/>
        <v>1.8194400000000004</v>
      </c>
      <c r="F50" s="180">
        <v>27.074999999999999</v>
      </c>
      <c r="G50" s="180">
        <v>6.0804</v>
      </c>
      <c r="H50" s="192">
        <f t="shared" si="2"/>
        <v>22.457617728531858</v>
      </c>
      <c r="I50" s="192">
        <f t="shared" si="7"/>
        <v>4.1143200000000002</v>
      </c>
      <c r="J50" s="193">
        <v>61.225000000000001</v>
      </c>
      <c r="K50" s="193">
        <v>3.1434000000000002</v>
      </c>
      <c r="L50" s="193">
        <f t="shared" si="21"/>
        <v>5.1341772151898741</v>
      </c>
      <c r="M50" s="193">
        <f t="shared" si="8"/>
        <v>148.12407272727273</v>
      </c>
      <c r="N50" s="270">
        <v>2012</v>
      </c>
      <c r="O50" s="270">
        <v>4075.6800000000003</v>
      </c>
      <c r="P50" s="270"/>
      <c r="Q50" s="272">
        <v>4.1143200000000002</v>
      </c>
      <c r="R50" s="194">
        <f t="shared" si="20"/>
        <v>4.6398514176000001</v>
      </c>
      <c r="S50" s="194">
        <f t="shared" si="16"/>
        <v>4.7855646719999996</v>
      </c>
      <c r="T50" s="194">
        <f t="shared" si="17"/>
        <v>4.0065849600000005</v>
      </c>
      <c r="U50" s="194">
        <v>4.1143200000000002</v>
      </c>
      <c r="V50" s="338">
        <f t="shared" si="4"/>
        <v>1.8194400000000004</v>
      </c>
      <c r="W50" s="331">
        <f t="shared" si="13"/>
        <v>2.3335296768</v>
      </c>
      <c r="X50" s="331">
        <f t="shared" si="14"/>
        <v>2.1361152960000003</v>
      </c>
      <c r="Y50" s="331">
        <f t="shared" si="9"/>
        <v>1.71159744</v>
      </c>
      <c r="Z50" s="193">
        <v>1.8194400000000004</v>
      </c>
      <c r="AA50" s="193">
        <f t="shared" si="10"/>
        <v>0.10784256000000036</v>
      </c>
      <c r="AB50" s="380">
        <f t="shared" si="15"/>
        <v>0.31667529599999988</v>
      </c>
      <c r="AC50" s="380">
        <f t="shared" si="18"/>
        <v>0.51408967679999962</v>
      </c>
      <c r="AD50" s="193">
        <f t="shared" si="11"/>
        <v>0.10773503999999967</v>
      </c>
      <c r="AE50" s="193">
        <f t="shared" si="12"/>
        <v>0.67124467199999938</v>
      </c>
      <c r="AF50" s="193">
        <f t="shared" si="19"/>
        <v>0.52553141759999988</v>
      </c>
      <c r="AG50" s="193"/>
      <c r="AH50" s="180">
        <f t="shared" si="5"/>
        <v>49.519374999999997</v>
      </c>
      <c r="AJ50" s="181">
        <v>25.815000000000001</v>
      </c>
      <c r="AK50" s="181">
        <v>27.074999999999999</v>
      </c>
      <c r="AL50" s="181">
        <v>55.384999999999998</v>
      </c>
      <c r="AM50" s="181">
        <v>61.225000000000001</v>
      </c>
      <c r="AN50" s="180">
        <v>52.637500000000003</v>
      </c>
      <c r="AO50" s="180">
        <v>55.13</v>
      </c>
      <c r="AP50" s="181">
        <v>61.352499999999999</v>
      </c>
      <c r="AQ50" s="181">
        <v>57.534999999999997</v>
      </c>
      <c r="AR50" s="180">
        <f t="shared" si="6"/>
        <v>2.2948800000000005</v>
      </c>
    </row>
    <row r="51" spans="1:44">
      <c r="A51" s="181">
        <v>2013</v>
      </c>
      <c r="B51" s="193">
        <v>24.141100000000002</v>
      </c>
      <c r="C51" s="193">
        <v>3.3068</v>
      </c>
      <c r="D51" s="192">
        <f t="shared" si="0"/>
        <v>13.69780167432304</v>
      </c>
      <c r="E51" s="192">
        <f t="shared" si="1"/>
        <v>1.5462854400000003</v>
      </c>
      <c r="F51" s="180">
        <v>23.010200000000001</v>
      </c>
      <c r="G51" s="180">
        <v>5.6261999999999999</v>
      </c>
      <c r="H51" s="192">
        <f t="shared" si="2"/>
        <v>24.450895689737592</v>
      </c>
      <c r="I51" s="192">
        <f t="shared" si="7"/>
        <v>2.6802988799999996</v>
      </c>
      <c r="J51" s="193">
        <v>39.885399999999997</v>
      </c>
      <c r="K51" s="193">
        <v>0.37709999999999999</v>
      </c>
      <c r="L51" s="193">
        <f t="shared" si="21"/>
        <v>0.94545873928806035</v>
      </c>
      <c r="M51" s="193">
        <f t="shared" si="8"/>
        <v>73.195412945454493</v>
      </c>
      <c r="N51" s="270">
        <v>2013</v>
      </c>
      <c r="O51" s="270">
        <v>2560.3200000000002</v>
      </c>
      <c r="P51" s="270"/>
      <c r="Q51" s="272">
        <v>2.6802988799999996</v>
      </c>
      <c r="R51" s="194">
        <f t="shared" si="20"/>
        <v>4.8158885375999994</v>
      </c>
      <c r="S51" s="194">
        <f t="shared" si="16"/>
        <v>4.2392347199999998</v>
      </c>
      <c r="T51" s="194">
        <f t="shared" si="17"/>
        <v>3.6891321600000002</v>
      </c>
      <c r="U51" s="194">
        <v>2.6802988799999996</v>
      </c>
      <c r="V51" s="338">
        <f t="shared" si="4"/>
        <v>1.5462854400000003</v>
      </c>
      <c r="W51" s="331">
        <f t="shared" si="13"/>
        <v>2.1455578368000001</v>
      </c>
      <c r="X51" s="331">
        <f t="shared" si="14"/>
        <v>1.8295300800000001</v>
      </c>
      <c r="Y51" s="331">
        <f t="shared" si="9"/>
        <v>1.8173702400000002</v>
      </c>
      <c r="Z51" s="193">
        <v>1.5462854400000003</v>
      </c>
      <c r="AA51" s="193">
        <f t="shared" si="10"/>
        <v>0.2710847999999999</v>
      </c>
      <c r="AB51" s="380">
        <f t="shared" si="15"/>
        <v>0.28324463999999971</v>
      </c>
      <c r="AC51" s="380">
        <f t="shared" si="18"/>
        <v>0.59927239679999977</v>
      </c>
      <c r="AD51" s="193">
        <f t="shared" si="11"/>
        <v>1.0088332800000006</v>
      </c>
      <c r="AE51" s="193">
        <f t="shared" si="12"/>
        <v>1.5589358400000002</v>
      </c>
      <c r="AF51" s="193">
        <f t="shared" si="19"/>
        <v>2.1355896575999997</v>
      </c>
      <c r="AG51" s="193"/>
      <c r="AH51" s="180">
        <f t="shared" si="5"/>
        <v>35.058662499999997</v>
      </c>
      <c r="AJ51" s="181">
        <v>24.141100000000002</v>
      </c>
      <c r="AK51" s="181">
        <v>23.010200000000001</v>
      </c>
      <c r="AL51" s="181">
        <v>40.056699999999999</v>
      </c>
      <c r="AM51" s="181">
        <v>39.885399999999997</v>
      </c>
      <c r="AN51" s="180">
        <v>34.9514</v>
      </c>
      <c r="AO51" s="180">
        <v>37.914999999999999</v>
      </c>
      <c r="AP51" s="181">
        <v>41.790199999999999</v>
      </c>
      <c r="AQ51" s="181">
        <v>38.719299999999997</v>
      </c>
      <c r="AR51" s="180">
        <f t="shared" si="6"/>
        <v>1.1340134399999997</v>
      </c>
    </row>
    <row r="52" spans="1:44">
      <c r="A52" s="181">
        <v>2014</v>
      </c>
      <c r="B52" s="193">
        <v>30.650200000000002</v>
      </c>
      <c r="C52" s="193">
        <v>2.1576</v>
      </c>
      <c r="D52" s="192">
        <f t="shared" si="0"/>
        <v>7.0394320428577943</v>
      </c>
      <c r="E52" s="192">
        <f t="shared" si="1"/>
        <v>2.0024323200000005</v>
      </c>
      <c r="F52" s="180">
        <v>29.798100000000002</v>
      </c>
      <c r="G52" s="180">
        <v>5.4904000000000002</v>
      </c>
      <c r="H52" s="192">
        <f t="shared" si="2"/>
        <v>18.425335843560493</v>
      </c>
      <c r="I52" s="192">
        <f t="shared" si="7"/>
        <v>1.89751968</v>
      </c>
      <c r="J52" s="193">
        <v>28.236899999999999</v>
      </c>
      <c r="K52" s="193">
        <v>2.9346999999999999</v>
      </c>
      <c r="L52" s="193">
        <f t="shared" si="21"/>
        <v>10.393138056939678</v>
      </c>
      <c r="M52" s="193">
        <f t="shared" si="8"/>
        <v>0</v>
      </c>
      <c r="N52" s="270">
        <v>2014</v>
      </c>
      <c r="O52" s="270">
        <v>1833.2160000000003</v>
      </c>
      <c r="P52" s="270"/>
      <c r="Q52" s="272">
        <v>1.89751968</v>
      </c>
      <c r="R52" s="194">
        <f t="shared" si="20"/>
        <v>4.0346595071999998</v>
      </c>
      <c r="S52" s="194">
        <f t="shared" si="16"/>
        <v>3.5709387840000004</v>
      </c>
      <c r="T52" s="194">
        <f t="shared" si="17"/>
        <v>3.9191819520000002</v>
      </c>
      <c r="U52" s="194">
        <v>1.89751968</v>
      </c>
      <c r="V52" s="338">
        <f t="shared" si="4"/>
        <v>2.0024323200000005</v>
      </c>
      <c r="W52" s="331">
        <f t="shared" si="13"/>
        <v>1.8347325696000001</v>
      </c>
      <c r="X52" s="331">
        <f t="shared" si="14"/>
        <v>1.8269133120000003</v>
      </c>
      <c r="Y52" s="331">
        <f t="shared" si="9"/>
        <v>2.0858933760000005</v>
      </c>
      <c r="Z52" s="193">
        <v>2.0024323200000005</v>
      </c>
      <c r="AA52" s="193">
        <f t="shared" si="10"/>
        <v>8.3461055999999978E-2</v>
      </c>
      <c r="AB52" s="380">
        <f t="shared" si="15"/>
        <v>0.1755190080000002</v>
      </c>
      <c r="AC52" s="380">
        <f t="shared" si="18"/>
        <v>0.1676997504000004</v>
      </c>
      <c r="AD52" s="193">
        <f t="shared" si="11"/>
        <v>2.0216622720000004</v>
      </c>
      <c r="AE52" s="193">
        <f t="shared" si="12"/>
        <v>1.6734191040000004</v>
      </c>
      <c r="AF52" s="193">
        <f t="shared" si="19"/>
        <v>2.1371398271999995</v>
      </c>
      <c r="AG52" s="193"/>
      <c r="AH52" s="180">
        <f t="shared" si="5"/>
        <v>28.865687500000007</v>
      </c>
      <c r="AJ52" s="181">
        <v>30.650200000000002</v>
      </c>
      <c r="AK52" s="181">
        <v>29.798100000000002</v>
      </c>
      <c r="AL52" s="181">
        <v>25.885300000000001</v>
      </c>
      <c r="AM52" s="181">
        <v>28.236899999999999</v>
      </c>
      <c r="AN52" s="180">
        <v>26.581800000000001</v>
      </c>
      <c r="AO52" s="180">
        <v>28.628799999999998</v>
      </c>
      <c r="AP52" s="181">
        <v>29.2912</v>
      </c>
      <c r="AQ52" s="181">
        <v>31.853200000000001</v>
      </c>
      <c r="AR52" s="180">
        <f t="shared" si="6"/>
        <v>0</v>
      </c>
    </row>
    <row r="53" spans="1:44">
      <c r="A53" s="181">
        <v>2015</v>
      </c>
      <c r="B53" s="193">
        <v>21.392499999999998</v>
      </c>
      <c r="C53" s="193">
        <v>5.0735999999999999</v>
      </c>
      <c r="D53" s="192">
        <f t="shared" si="0"/>
        <v>23.716723150636906</v>
      </c>
      <c r="E53" s="192">
        <f t="shared" si="1"/>
        <v>1.9162080000000004</v>
      </c>
      <c r="F53" s="180">
        <v>28.515000000000001</v>
      </c>
      <c r="G53" s="180">
        <v>12.880599999999999</v>
      </c>
      <c r="H53" s="192">
        <f t="shared" si="2"/>
        <v>45.171313343854109</v>
      </c>
      <c r="I53" s="192">
        <f t="shared" si="7"/>
        <v>2.6943839999999999</v>
      </c>
      <c r="J53" s="193">
        <v>40.094999999999999</v>
      </c>
      <c r="K53" s="193">
        <v>6.7748999999999997</v>
      </c>
      <c r="L53" s="193">
        <f t="shared" si="21"/>
        <v>16.897119341563783</v>
      </c>
      <c r="M53" s="193">
        <f t="shared" si="8"/>
        <v>50.227723636363613</v>
      </c>
      <c r="N53" s="270">
        <v>2015</v>
      </c>
      <c r="O53" s="270">
        <v>2905.7280000000005</v>
      </c>
      <c r="P53" s="270"/>
      <c r="Q53" s="272">
        <v>2.6943839999999999</v>
      </c>
      <c r="R53" s="194">
        <f t="shared" si="20"/>
        <v>3.3121557504000001</v>
      </c>
      <c r="S53" s="194">
        <f t="shared" si="16"/>
        <v>3.5086423680000003</v>
      </c>
      <c r="T53" s="194">
        <f t="shared" si="17"/>
        <v>3.4768554239999996</v>
      </c>
      <c r="U53" s="194">
        <v>2.6943839999999999</v>
      </c>
      <c r="V53" s="338">
        <f t="shared" si="4"/>
        <v>1.9162080000000004</v>
      </c>
      <c r="W53" s="331">
        <f t="shared" si="13"/>
        <v>1.9421144064000002</v>
      </c>
      <c r="X53" s="331">
        <f t="shared" si="14"/>
        <v>2.1651497280000003</v>
      </c>
      <c r="Y53" s="331">
        <f t="shared" si="9"/>
        <v>2.1472631040000003</v>
      </c>
      <c r="Z53" s="193">
        <v>1.9162080000000004</v>
      </c>
      <c r="AA53" s="193">
        <f t="shared" si="10"/>
        <v>0.23105510399999996</v>
      </c>
      <c r="AB53" s="380">
        <f t="shared" si="15"/>
        <v>0.24894172799999992</v>
      </c>
      <c r="AC53" s="380">
        <f t="shared" si="18"/>
        <v>2.590640639999986E-2</v>
      </c>
      <c r="AD53" s="193">
        <f t="shared" si="11"/>
        <v>0.78247142399999969</v>
      </c>
      <c r="AE53" s="193">
        <f t="shared" si="12"/>
        <v>0.8142583680000004</v>
      </c>
      <c r="AF53" s="193">
        <f t="shared" si="19"/>
        <v>0.61777175040000021</v>
      </c>
      <c r="AG53" s="193"/>
      <c r="AH53" s="180">
        <f t="shared" si="5"/>
        <v>36.600937500000001</v>
      </c>
      <c r="AJ53" s="193">
        <v>21.392499999999998</v>
      </c>
      <c r="AK53" s="193">
        <v>28.515000000000001</v>
      </c>
      <c r="AL53" s="193">
        <v>39.1325</v>
      </c>
      <c r="AM53" s="193">
        <v>40.094999999999999</v>
      </c>
      <c r="AN53" s="193">
        <v>30.37</v>
      </c>
      <c r="AO53" s="193">
        <v>45.83</v>
      </c>
      <c r="AP53" s="193">
        <v>44.49</v>
      </c>
      <c r="AQ53" s="193">
        <v>42.982500000000002</v>
      </c>
      <c r="AR53" s="180">
        <f t="shared" si="6"/>
        <v>0.77817600000000009</v>
      </c>
    </row>
    <row r="54" spans="1:44">
      <c r="A54" s="275">
        <v>2016</v>
      </c>
      <c r="B54" s="180">
        <v>30.32</v>
      </c>
      <c r="C54" s="180">
        <v>4.72</v>
      </c>
      <c r="D54" s="180">
        <f t="shared" si="0"/>
        <v>15.567282321899736</v>
      </c>
      <c r="E54" s="180">
        <f t="shared" si="1"/>
        <v>1.9138560000000002</v>
      </c>
      <c r="F54" s="180">
        <v>28.48</v>
      </c>
      <c r="G54" s="180">
        <v>13.9</v>
      </c>
      <c r="H54" s="180">
        <f t="shared" si="2"/>
        <v>48.806179775280903</v>
      </c>
      <c r="I54" s="180">
        <f t="shared" si="7"/>
        <v>5.296704000000001</v>
      </c>
      <c r="J54" s="180">
        <v>78.819999999999993</v>
      </c>
      <c r="K54" s="180">
        <v>1.38</v>
      </c>
      <c r="L54" s="180">
        <f t="shared" si="21"/>
        <v>1.7508246637909162</v>
      </c>
      <c r="M54" s="180">
        <f t="shared" si="8"/>
        <v>218.34746181818184</v>
      </c>
      <c r="N54" s="181">
        <v>2016</v>
      </c>
      <c r="Q54" s="181">
        <v>5.2960000000000003</v>
      </c>
      <c r="R54" s="194">
        <f>(AVERAGE((Q49:Q53)))*1.2</f>
        <v>3.4535660544</v>
      </c>
      <c r="S54" s="194">
        <f t="shared" si="16"/>
        <v>3.4159567679999996</v>
      </c>
      <c r="T54" s="194">
        <f t="shared" si="17"/>
        <v>2.9088810239999998</v>
      </c>
      <c r="U54" s="194">
        <v>5.2960000000000003</v>
      </c>
      <c r="V54" s="338">
        <f t="shared" si="4"/>
        <v>1.9138560000000002</v>
      </c>
      <c r="W54" s="331">
        <f t="shared" si="13"/>
        <v>2.1920097024</v>
      </c>
      <c r="X54" s="331">
        <f t="shared" si="14"/>
        <v>2.185309728</v>
      </c>
      <c r="Y54" s="331">
        <f t="shared" si="9"/>
        <v>2.185970304</v>
      </c>
      <c r="Z54" s="180">
        <v>1.9138560000000002</v>
      </c>
      <c r="AA54" s="193">
        <f t="shared" si="10"/>
        <v>0.27211430399999981</v>
      </c>
      <c r="AB54" s="380">
        <f t="shared" si="15"/>
        <v>0.27145372799999978</v>
      </c>
      <c r="AC54" s="380">
        <f t="shared" si="18"/>
        <v>0.27815370239999981</v>
      </c>
      <c r="AD54" s="193">
        <f t="shared" si="11"/>
        <v>2.3871189760000004</v>
      </c>
      <c r="AE54" s="193">
        <f t="shared" si="12"/>
        <v>1.8800432320000007</v>
      </c>
      <c r="AF54" s="193">
        <f t="shared" si="19"/>
        <v>1.8424339456000003</v>
      </c>
      <c r="AG54" s="193"/>
      <c r="AI54" s="189" t="s">
        <v>70</v>
      </c>
      <c r="AJ54" s="188">
        <f t="shared" ref="AJ54:AR54" si="22">AVERAGE(AJ10:AJ53)</f>
        <v>25.484286363636372</v>
      </c>
      <c r="AK54" s="188">
        <f t="shared" si="22"/>
        <v>26.166006818181817</v>
      </c>
      <c r="AL54" s="188">
        <f t="shared" si="22"/>
        <v>41.061290909090907</v>
      </c>
      <c r="AM54" s="188">
        <f t="shared" si="22"/>
        <v>44.279906818181814</v>
      </c>
      <c r="AN54" s="188">
        <f t="shared" si="22"/>
        <v>40.018548837209302</v>
      </c>
      <c r="AO54" s="188">
        <f t="shared" si="22"/>
        <v>42.48149069767441</v>
      </c>
      <c r="AP54" s="188">
        <f t="shared" si="22"/>
        <v>43.208448837209303</v>
      </c>
      <c r="AQ54" s="188">
        <f t="shared" si="22"/>
        <v>43.421753488372097</v>
      </c>
      <c r="AR54" s="188">
        <f t="shared" si="22"/>
        <v>1.2403907345454546</v>
      </c>
    </row>
    <row r="55" spans="1:44">
      <c r="P55" s="382" t="s">
        <v>656</v>
      </c>
      <c r="Q55" s="383">
        <f t="shared" ref="Q55:Z55" si="23">AVERAGE(Q10:Q54)</f>
        <v>3.0271739662222221</v>
      </c>
      <c r="R55" s="383">
        <f t="shared" si="23"/>
        <v>3.6425594419199996</v>
      </c>
      <c r="S55" s="383">
        <f t="shared" si="23"/>
        <v>3.6351256179512199</v>
      </c>
      <c r="T55" s="383">
        <f t="shared" si="23"/>
        <v>3.609491712000001</v>
      </c>
      <c r="U55" s="383">
        <f t="shared" si="23"/>
        <v>3.0271739662222221</v>
      </c>
      <c r="V55" s="386">
        <f>AVERAGE(V10:V54)</f>
        <v>1.7618112213333335</v>
      </c>
      <c r="W55" s="385">
        <f>AVERAGE(W10:W54)</f>
        <v>2.09231213184</v>
      </c>
      <c r="X55" s="383">
        <f t="shared" si="23"/>
        <v>2.0919412448780488</v>
      </c>
      <c r="Y55" s="383">
        <f t="shared" si="23"/>
        <v>2.0900382720000001</v>
      </c>
      <c r="Z55" s="383">
        <f t="shared" si="23"/>
        <v>1.7618112213333335</v>
      </c>
      <c r="AA55" s="383">
        <f>AVERAGE(AA10:AA54)</f>
        <v>0.54639900799999996</v>
      </c>
      <c r="AB55" s="383">
        <f>AVERAGE(AB14:AB54)</f>
        <v>0.5501499114146341</v>
      </c>
      <c r="AC55" s="383">
        <f>AVERAGE(AC14:AC54)</f>
        <v>0.55086396288000006</v>
      </c>
      <c r="AD55" s="383">
        <f>AVERAGE(AD14:AD54)</f>
        <v>1.0796305186341466</v>
      </c>
      <c r="AE55" s="383">
        <f>AVERAGE(AE14:AE54)</f>
        <v>1.0299782415609757</v>
      </c>
      <c r="AF55" s="383">
        <f>AVERAGE(AF14:AF54)</f>
        <v>0.96827512960000006</v>
      </c>
      <c r="AI55" s="189" t="s">
        <v>69</v>
      </c>
      <c r="AJ55" s="188">
        <f t="shared" ref="AJ55:AR55" si="24">STDEV(AJ10:AJ53)</f>
        <v>7.6563020445263756</v>
      </c>
      <c r="AK55" s="188">
        <f t="shared" si="24"/>
        <v>7.8798990277558101</v>
      </c>
      <c r="AL55" s="188">
        <f t="shared" si="24"/>
        <v>11.834240975882857</v>
      </c>
      <c r="AM55" s="188">
        <f t="shared" si="24"/>
        <v>14.65135954819271</v>
      </c>
      <c r="AN55" s="188">
        <f t="shared" si="24"/>
        <v>13.102726405733677</v>
      </c>
      <c r="AO55" s="188">
        <f t="shared" si="24"/>
        <v>13.272635025168908</v>
      </c>
      <c r="AP55" s="188">
        <f t="shared" si="24"/>
        <v>13.940270373537242</v>
      </c>
      <c r="AQ55" s="188">
        <f t="shared" si="24"/>
        <v>12.939166750392021</v>
      </c>
      <c r="AR55" s="188">
        <f t="shared" si="24"/>
        <v>0.92976674107139901</v>
      </c>
    </row>
    <row r="56" spans="1:44">
      <c r="P56" s="382" t="s">
        <v>257</v>
      </c>
      <c r="Q56" s="383">
        <f t="shared" ref="Q56:Z56" si="25">MIN(Q10:Q54)</f>
        <v>1.4222476800000001</v>
      </c>
      <c r="R56" s="383">
        <f t="shared" si="25"/>
        <v>2.8154649600000003</v>
      </c>
      <c r="S56" s="383">
        <f t="shared" si="25"/>
        <v>2.7374759999999996</v>
      </c>
      <c r="T56" s="383">
        <f t="shared" si="25"/>
        <v>2.340301824</v>
      </c>
      <c r="U56" s="383">
        <f t="shared" si="25"/>
        <v>1.4222476800000001</v>
      </c>
      <c r="V56" s="383">
        <f t="shared" si="25"/>
        <v>0.74542944000000011</v>
      </c>
      <c r="W56" s="383">
        <f t="shared" si="25"/>
        <v>1.5085228032000002</v>
      </c>
      <c r="X56" s="383">
        <f t="shared" si="25"/>
        <v>1.3867943039999999</v>
      </c>
      <c r="Y56" s="383">
        <f t="shared" si="25"/>
        <v>1.2400926720000003</v>
      </c>
      <c r="Z56" s="383">
        <f t="shared" si="25"/>
        <v>0.74542944000000011</v>
      </c>
      <c r="AA56" s="383">
        <f t="shared" ref="AA56:AF56" si="26">MIN(AA10:AA54)</f>
        <v>5.8195200000000114E-2</v>
      </c>
      <c r="AB56" s="383">
        <f t="shared" si="26"/>
        <v>2.1735840000000506E-2</v>
      </c>
      <c r="AC56" s="383">
        <f t="shared" si="26"/>
        <v>1.9009804800000252E-2</v>
      </c>
      <c r="AD56" s="383">
        <f t="shared" si="26"/>
        <v>3.8205888000000243E-2</v>
      </c>
      <c r="AE56" s="383">
        <f t="shared" si="26"/>
        <v>5.3029536000000821E-2</v>
      </c>
      <c r="AF56" s="383">
        <f t="shared" si="26"/>
        <v>1.1292288000004369E-3</v>
      </c>
    </row>
    <row r="57" spans="1:44">
      <c r="B57" s="191" t="s">
        <v>230</v>
      </c>
      <c r="C57" s="191" t="s">
        <v>231</v>
      </c>
      <c r="D57" s="191" t="s">
        <v>232</v>
      </c>
      <c r="E57" s="192"/>
      <c r="F57" s="191"/>
      <c r="G57" s="191"/>
      <c r="H57" s="192"/>
      <c r="I57" s="191"/>
      <c r="J57" s="191" t="s">
        <v>236</v>
      </c>
      <c r="K57" s="191" t="s">
        <v>237</v>
      </c>
      <c r="L57" s="191" t="s">
        <v>238</v>
      </c>
      <c r="M57" s="191"/>
      <c r="N57" s="273"/>
      <c r="O57" s="273"/>
      <c r="P57" s="384" t="s">
        <v>258</v>
      </c>
      <c r="Q57" s="384">
        <f t="shared" ref="Q57:Z57" si="27">MAX(Q10:Q54)</f>
        <v>5.9357155200000005</v>
      </c>
      <c r="R57" s="384">
        <f t="shared" si="27"/>
        <v>4.8158885375999994</v>
      </c>
      <c r="S57" s="384">
        <f t="shared" si="27"/>
        <v>5.0880715200000006</v>
      </c>
      <c r="T57" s="384">
        <f t="shared" si="27"/>
        <v>5.689681536000001</v>
      </c>
      <c r="U57" s="384">
        <f t="shared" si="27"/>
        <v>5.9357155200000005</v>
      </c>
      <c r="V57" s="384">
        <f t="shared" si="27"/>
        <v>2.8413907200000001</v>
      </c>
      <c r="W57" s="384">
        <f t="shared" si="27"/>
        <v>2.6320089600000007</v>
      </c>
      <c r="X57" s="384">
        <f t="shared" si="27"/>
        <v>2.8101608640000002</v>
      </c>
      <c r="Y57" s="384">
        <f t="shared" si="27"/>
        <v>3.1039975680000005</v>
      </c>
      <c r="Z57" s="384">
        <f t="shared" si="27"/>
        <v>2.8413907200000001</v>
      </c>
      <c r="AA57" s="384">
        <f>MAX(AA10:AA54)</f>
        <v>1.9246442879999999</v>
      </c>
      <c r="AB57" s="384">
        <f>MAX(AB11:AB54)</f>
        <v>1.9195229760000003</v>
      </c>
      <c r="AC57" s="384">
        <f>MAX(AC11:AC54)</f>
        <v>1.7463530111999999</v>
      </c>
      <c r="AD57" s="384">
        <f>MAX(AD11:AD54)</f>
        <v>3.5845071360000009</v>
      </c>
      <c r="AE57" s="384">
        <f>MAX(AE11:AE54)</f>
        <v>2.9828971200000005</v>
      </c>
      <c r="AF57" s="384">
        <f>MAX(AF11:AF54)</f>
        <v>2.6552305920000006</v>
      </c>
      <c r="AG57" s="191"/>
      <c r="AH57" s="190" t="s">
        <v>148</v>
      </c>
    </row>
    <row r="58" spans="1:44">
      <c r="A58" s="184" t="s">
        <v>256</v>
      </c>
      <c r="B58" s="185">
        <f>AVERAGE(B10:B53)</f>
        <v>25.484286363636372</v>
      </c>
      <c r="C58" s="185">
        <f>AVERAGE(C10:C53)</f>
        <v>3.7259250000000006</v>
      </c>
      <c r="D58" s="185">
        <f>AVERAGE(D10:D53)</f>
        <v>15.982279938989233</v>
      </c>
      <c r="E58" s="187">
        <f>F58*60*1.12/1000</f>
        <v>1.7618112213333337</v>
      </c>
      <c r="F58" s="185">
        <f>AVERAGE(F10:F54)</f>
        <v>26.21742888888889</v>
      </c>
      <c r="G58" s="185">
        <f>AVERAGE(G10:G54)</f>
        <v>3.6903755555555549</v>
      </c>
      <c r="H58" s="185">
        <f>AVERAGE(H10:H54)</f>
        <v>14.284183365785989</v>
      </c>
      <c r="I58" s="185">
        <f>AVERAGE(I10:I54)</f>
        <v>3.0271896106666669</v>
      </c>
      <c r="J58" s="185">
        <f>AVERAGE(J10:J53)</f>
        <v>44.279906818181814</v>
      </c>
      <c r="K58" s="185">
        <f>AVERAGE(K10:K53)</f>
        <v>4.1000627906976757</v>
      </c>
      <c r="L58" s="185">
        <f>AVERAGE(L10:L53)</f>
        <v>10.215127100241123</v>
      </c>
      <c r="M58" s="185">
        <f>AVERAGE(M10:M54)</f>
        <v>83.134603287272711</v>
      </c>
      <c r="N58" s="274"/>
      <c r="O58" s="274"/>
      <c r="P58" s="274"/>
      <c r="Q58" s="274"/>
      <c r="R58" s="186">
        <f>AVERAGE(R10:R53)</f>
        <v>3.6474054262153843</v>
      </c>
      <c r="S58" s="186"/>
      <c r="T58" s="186"/>
      <c r="U58" s="186"/>
      <c r="V58" s="186"/>
      <c r="W58" s="186"/>
      <c r="X58" s="186"/>
      <c r="Y58" s="186"/>
      <c r="Z58" s="185">
        <f>AVERAGE(Z10:Z53)</f>
        <v>1.7583556581818185</v>
      </c>
      <c r="AA58" s="185"/>
      <c r="AB58" s="185"/>
      <c r="AC58" s="185"/>
      <c r="AD58" s="185"/>
      <c r="AE58" s="185"/>
      <c r="AF58" s="185"/>
      <c r="AG58" s="185"/>
      <c r="AH58" s="185">
        <f>AVERAGE(AH10:AH53)</f>
        <v>38.274008522727279</v>
      </c>
    </row>
    <row r="59" spans="1:44">
      <c r="A59" s="184" t="s">
        <v>257</v>
      </c>
      <c r="B59" s="185">
        <f>MIN(B10:B53)</f>
        <v>10.8628</v>
      </c>
      <c r="C59" s="185">
        <f>MIN(C10:C53)</f>
        <v>1.002</v>
      </c>
      <c r="D59" s="185">
        <f>MIN(D10:D53)</f>
        <v>2.6543046357615894</v>
      </c>
      <c r="E59" s="187">
        <f>F59*60*1.12/1000</f>
        <v>0.74542944000000011</v>
      </c>
      <c r="F59" s="185">
        <f>MIN(F10:F54)</f>
        <v>11.092700000000001</v>
      </c>
      <c r="G59" s="185">
        <f>MIN(G10:G54)</f>
        <v>0.64249999999999996</v>
      </c>
      <c r="H59" s="185">
        <f>MIN(H10:H54)</f>
        <v>2.2987477638640428</v>
      </c>
      <c r="I59" s="185">
        <f>MIN(I10:I54)</f>
        <v>1.4222476800000001</v>
      </c>
      <c r="J59" s="185">
        <f>MIN(J10:J53)</f>
        <v>21.164400000000001</v>
      </c>
      <c r="K59" s="185">
        <f>MIN(K10:K53)</f>
        <v>0.37709999999999999</v>
      </c>
      <c r="L59" s="185">
        <f>MIN(L10:L53)</f>
        <v>0.94545873928806035</v>
      </c>
      <c r="M59" s="185">
        <f>MIN(M10:M54)</f>
        <v>0</v>
      </c>
      <c r="N59" s="274"/>
      <c r="O59" s="274"/>
      <c r="P59" s="274"/>
      <c r="Q59" s="274"/>
      <c r="R59" s="186">
        <f>MIN(R10:R53)</f>
        <v>2.8154649600000003</v>
      </c>
      <c r="S59" s="186"/>
      <c r="T59" s="186"/>
      <c r="U59" s="186"/>
      <c r="V59" s="186"/>
      <c r="W59" s="186"/>
      <c r="X59" s="186"/>
      <c r="Y59" s="186"/>
      <c r="Z59" s="185">
        <f>MIN(Z10:Z53)</f>
        <v>0.74542944000000011</v>
      </c>
      <c r="AA59" s="185"/>
      <c r="AB59" s="185"/>
      <c r="AC59" s="185"/>
      <c r="AD59" s="185"/>
      <c r="AE59" s="185"/>
      <c r="AF59" s="185"/>
      <c r="AG59" s="185"/>
      <c r="AH59" s="185">
        <f>MIN(AH10:AH53)</f>
        <v>22.329787499999998</v>
      </c>
    </row>
    <row r="60" spans="1:44">
      <c r="A60" s="184" t="s">
        <v>258</v>
      </c>
      <c r="B60" s="185">
        <f>MAX(B10:B53)</f>
        <v>42.177500000000002</v>
      </c>
      <c r="C60" s="185">
        <f>MAX(C10:C53)</f>
        <v>8.7844999999999995</v>
      </c>
      <c r="D60" s="185">
        <f>MAX(D10:D53)</f>
        <v>60.404045960571828</v>
      </c>
      <c r="E60" s="187">
        <f>F60*60*1.12/1000</f>
        <v>2.8413907200000001</v>
      </c>
      <c r="F60" s="185">
        <f>MAX(F10:F54)</f>
        <v>42.282600000000002</v>
      </c>
      <c r="G60" s="185">
        <f>MAX(G10:G54)</f>
        <v>13.9</v>
      </c>
      <c r="H60" s="185">
        <f>MAX(H10:H54)</f>
        <v>48.806179775280903</v>
      </c>
      <c r="I60" s="185">
        <f>MAX(I10:I54)</f>
        <v>5.9357155200000005</v>
      </c>
      <c r="J60" s="185">
        <f>MAX(J10:J53)</f>
        <v>88.329099999999997</v>
      </c>
      <c r="K60" s="185">
        <f>MAX(K10:K53)</f>
        <v>16.380600000000001</v>
      </c>
      <c r="L60" s="185">
        <f>MAX(L10:L53)</f>
        <v>43.628924042259641</v>
      </c>
      <c r="M60" s="185">
        <f>MAX(M10:M54)</f>
        <v>218.34746181818184</v>
      </c>
      <c r="N60" s="274"/>
      <c r="O60" s="274"/>
      <c r="P60" s="274"/>
      <c r="Q60" s="274"/>
      <c r="R60" s="186">
        <f>MAX(R10:R53)</f>
        <v>4.8158885375999994</v>
      </c>
      <c r="S60" s="186"/>
      <c r="T60" s="186"/>
      <c r="U60" s="186"/>
      <c r="V60" s="186"/>
      <c r="W60" s="186"/>
      <c r="X60" s="186"/>
      <c r="Y60" s="186"/>
      <c r="Z60" s="185">
        <f>MAX(Z10:Z53)</f>
        <v>2.8413907200000001</v>
      </c>
      <c r="AA60" s="185"/>
      <c r="AB60" s="185"/>
      <c r="AC60" s="185"/>
      <c r="AD60" s="185"/>
      <c r="AE60" s="185"/>
      <c r="AF60" s="185"/>
      <c r="AG60" s="185"/>
      <c r="AH60" s="185">
        <f>MAX(AH10:AH53)</f>
        <v>73.457699999999988</v>
      </c>
    </row>
    <row r="61" spans="1:44">
      <c r="A61" s="184" t="s">
        <v>259</v>
      </c>
      <c r="B61" s="180">
        <f>STDEV(B10:B53)</f>
        <v>7.6563020445263756</v>
      </c>
      <c r="C61" s="180">
        <f>STDEV(C10:C53)</f>
        <v>1.4521075447271419</v>
      </c>
      <c r="D61" s="180">
        <f>STDEV(D10:D53)</f>
        <v>8.8710037620962847</v>
      </c>
      <c r="E61" s="183">
        <f>STDEV(E10:E53)</f>
        <v>0.52952921466518987</v>
      </c>
      <c r="F61" s="180">
        <f>STDEV(F10:F54)</f>
        <v>7.7974738737101221</v>
      </c>
      <c r="G61" s="180">
        <f>STDEV(G10:G54)</f>
        <v>2.8443517381067185</v>
      </c>
      <c r="H61" s="180">
        <f>STDEV(H10:H54)</f>
        <v>9.8986086510702016</v>
      </c>
      <c r="I61" s="180">
        <f>STDEV(I10:I54)</f>
        <v>1.0329913509607018</v>
      </c>
      <c r="J61" s="180">
        <f>STDEV(J10:J53)</f>
        <v>14.65135954819271</v>
      </c>
      <c r="K61" s="180">
        <f>STDEV(K10:K53)</f>
        <v>3.1333276671192367</v>
      </c>
      <c r="L61" s="180">
        <f>STDEV(L10:L53)</f>
        <v>8.9662877988263965</v>
      </c>
      <c r="M61" s="180">
        <f>STDEV(M10:M54)</f>
        <v>62.805810857541644</v>
      </c>
      <c r="R61" s="180">
        <f>STDEV(R10:R53)</f>
        <v>0.57882882457209517</v>
      </c>
      <c r="S61" s="180"/>
      <c r="T61" s="180"/>
      <c r="U61" s="180"/>
      <c r="V61" s="180"/>
      <c r="W61" s="180"/>
      <c r="X61" s="180"/>
      <c r="Y61" s="180"/>
      <c r="Z61" s="180">
        <f>STDEV(Z10:Z53)</f>
        <v>0.52952921466518987</v>
      </c>
    </row>
    <row r="62" spans="1:44">
      <c r="W62" s="182">
        <f>MIN(V10:Y54)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="85" zoomScaleNormal="85" workbookViewId="0">
      <pane ySplit="1" topLeftCell="A2" activePane="bottomLeft" state="frozen"/>
      <selection pane="bottomLeft" activeCell="X6" sqref="X6"/>
    </sheetView>
  </sheetViews>
  <sheetFormatPr defaultRowHeight="12.75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33" width="9.140625" style="14"/>
    <col min="34" max="34" width="11.85546875" style="14" customWidth="1"/>
    <col min="35" max="16384" width="9.140625" style="14"/>
  </cols>
  <sheetData>
    <row r="1" spans="2:45" ht="18">
      <c r="K1" s="410">
        <v>2</v>
      </c>
      <c r="L1" s="411"/>
      <c r="M1" s="410">
        <v>3</v>
      </c>
      <c r="N1" s="410">
        <v>4</v>
      </c>
      <c r="O1" s="411"/>
      <c r="P1" s="410">
        <v>5</v>
      </c>
      <c r="Q1" s="411"/>
      <c r="R1" s="410">
        <v>6</v>
      </c>
      <c r="S1" s="410">
        <v>7</v>
      </c>
    </row>
    <row r="2" spans="2:45">
      <c r="L2" s="14" t="s">
        <v>802</v>
      </c>
      <c r="O2" s="14" t="s">
        <v>803</v>
      </c>
      <c r="Q2" s="14" t="s">
        <v>804</v>
      </c>
      <c r="S2" s="14" t="s">
        <v>183</v>
      </c>
      <c r="T2" s="14" t="s">
        <v>182</v>
      </c>
    </row>
    <row r="3" spans="2:45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180</v>
      </c>
      <c r="O3" s="26" t="s">
        <v>40</v>
      </c>
      <c r="P3" s="27" t="s">
        <v>180</v>
      </c>
      <c r="Q3" s="27" t="s">
        <v>40</v>
      </c>
      <c r="R3" s="26"/>
      <c r="S3" s="26" t="s">
        <v>180</v>
      </c>
      <c r="T3" s="26" t="s">
        <v>40</v>
      </c>
      <c r="U3" s="26"/>
      <c r="V3" s="26"/>
      <c r="W3" s="26"/>
      <c r="X3" s="26"/>
      <c r="Y3" s="26"/>
      <c r="Z3" s="26"/>
    </row>
    <row r="4" spans="2:45">
      <c r="B4" s="14">
        <v>1971</v>
      </c>
      <c r="C4" s="14">
        <v>1</v>
      </c>
      <c r="D4" s="14">
        <v>33.700000000000003</v>
      </c>
      <c r="K4" s="137">
        <v>0</v>
      </c>
      <c r="L4" s="13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37">
        <v>100</v>
      </c>
      <c r="T4" s="136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36" t="s">
        <v>3</v>
      </c>
      <c r="L5" s="137" t="s">
        <v>184</v>
      </c>
      <c r="M5" s="144">
        <v>3</v>
      </c>
      <c r="N5" s="144">
        <v>4</v>
      </c>
      <c r="O5" s="14" t="s">
        <v>186</v>
      </c>
      <c r="P5" s="144">
        <v>5</v>
      </c>
      <c r="Q5" s="14" t="s">
        <v>185</v>
      </c>
      <c r="R5" s="144">
        <v>6</v>
      </c>
      <c r="S5" s="136" t="s">
        <v>4</v>
      </c>
      <c r="T5" s="136" t="s">
        <v>181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31">
        <v>8</v>
      </c>
      <c r="AB5" s="31">
        <v>9</v>
      </c>
      <c r="AC5" s="31">
        <v>10</v>
      </c>
      <c r="AD5" s="31">
        <v>11</v>
      </c>
      <c r="AE5" s="31">
        <v>12</v>
      </c>
      <c r="AF5" s="31">
        <v>13</v>
      </c>
      <c r="AG5" s="31">
        <v>14</v>
      </c>
      <c r="AH5" s="24" t="s">
        <v>22</v>
      </c>
      <c r="AI5" s="24" t="s">
        <v>121</v>
      </c>
      <c r="AJ5" s="24" t="s">
        <v>4</v>
      </c>
      <c r="AK5" s="31" t="s">
        <v>187</v>
      </c>
      <c r="AL5" s="31" t="s">
        <v>188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 t="shared" ref="J6:J44" si="0"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si="0"/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>N7*60*1.12</f>
        <v>1705.3680000000002</v>
      </c>
      <c r="P7" s="14">
        <v>25.017499999999998</v>
      </c>
      <c r="Q7" s="14">
        <f t="shared" ref="Q7:Q51" si="2">P7*60*1.12</f>
        <v>1681.1760000000002</v>
      </c>
      <c r="R7" s="14">
        <v>23.047499999999999</v>
      </c>
      <c r="S7" s="14">
        <v>21.84</v>
      </c>
      <c r="T7" s="14">
        <f t="shared" ref="T7:T43" si="3">S7*60*1.12</f>
        <v>1467.6480000000001</v>
      </c>
      <c r="V7" s="29">
        <f t="shared" ref="V7:V41" si="4">S7*60*1.12</f>
        <v>1467.6480000000001</v>
      </c>
      <c r="W7" s="29"/>
      <c r="X7" s="26"/>
      <c r="Y7" s="29">
        <v>1467.6480000000001</v>
      </c>
      <c r="Z7" s="29">
        <f t="shared" ref="Z7:Z41" si="5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6">MAX(((S7-K7)*60*0.0239)/0.5,0)</f>
        <v>0</v>
      </c>
      <c r="AI7" s="29">
        <v>0</v>
      </c>
      <c r="AJ7" s="29">
        <f t="shared" ref="AJ7:AJ46" si="7">S7</f>
        <v>21.84</v>
      </c>
      <c r="AK7" s="14">
        <f t="shared" ref="AK7:AK45" si="8">S7/K7</f>
        <v>0.78139534883720929</v>
      </c>
      <c r="AL7" s="14">
        <f t="shared" ref="AL7:AL51" si="9">S7/N7</f>
        <v>0.86060486651561419</v>
      </c>
      <c r="AM7" s="14">
        <v>1972</v>
      </c>
      <c r="AN7" s="14">
        <f>K7*60*0.023</f>
        <v>38.570999999999998</v>
      </c>
      <c r="AO7" s="14">
        <f t="shared" ref="AO7:AO39" si="10">S7*60*0.023</f>
        <v>30.139200000000002</v>
      </c>
      <c r="AP7" s="14">
        <f t="shared" ref="AP7:AP39" si="11">AO7-AN7</f>
        <v>-8.4317999999999955</v>
      </c>
      <c r="AQ7" s="14">
        <f t="shared" ref="AQ7:AQ39" si="12">(AO7-AN7)/100</f>
        <v>-8.4317999999999949E-2</v>
      </c>
      <c r="AR7" s="14">
        <v>21.84</v>
      </c>
      <c r="AS7" s="14">
        <v>27.95</v>
      </c>
    </row>
    <row r="8" spans="2:45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ref="O8:O52" si="13">N8*60*1.12</f>
        <v>2191.3584000000001</v>
      </c>
      <c r="P8" s="14">
        <v>30.310500000000001</v>
      </c>
      <c r="Q8" s="14">
        <f t="shared" si="2"/>
        <v>2036.8656000000003</v>
      </c>
      <c r="R8" s="14">
        <v>29.645</v>
      </c>
      <c r="S8" s="14">
        <v>27.79975</v>
      </c>
      <c r="T8" s="14">
        <f t="shared" si="3"/>
        <v>1868.1432</v>
      </c>
      <c r="V8" s="29">
        <f t="shared" si="4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5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6"/>
        <v>32.273604000000006</v>
      </c>
      <c r="AI8" s="29">
        <v>40</v>
      </c>
      <c r="AJ8" s="29">
        <f t="shared" si="7"/>
        <v>27.79975</v>
      </c>
      <c r="AK8" s="14">
        <f t="shared" si="8"/>
        <v>1.6800731261425961</v>
      </c>
      <c r="AL8" s="14">
        <f t="shared" si="9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0"/>
        <v>38.363654999999994</v>
      </c>
      <c r="AP8" s="14">
        <f t="shared" si="11"/>
        <v>15.529139999999995</v>
      </c>
      <c r="AQ8" s="14">
        <f t="shared" si="12"/>
        <v>0.15529139999999994</v>
      </c>
      <c r="AR8" s="14">
        <v>27.79975</v>
      </c>
      <c r="AS8" s="14">
        <v>16.546749999999999</v>
      </c>
    </row>
    <row r="9" spans="2:45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13"/>
        <v>2669.0664000000002</v>
      </c>
      <c r="P9" s="14">
        <v>46.857250000000001</v>
      </c>
      <c r="Q9" s="14">
        <f t="shared" si="2"/>
        <v>3148.8072000000002</v>
      </c>
      <c r="R9" s="32">
        <v>51.27375</v>
      </c>
      <c r="S9" s="14">
        <v>50.547750000000001</v>
      </c>
      <c r="T9" s="14">
        <f t="shared" si="3"/>
        <v>3396.8088000000007</v>
      </c>
      <c r="V9" s="29">
        <f t="shared" si="4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5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6"/>
        <v>67.930731000000009</v>
      </c>
      <c r="AI9" s="29">
        <v>80</v>
      </c>
      <c r="AJ9" s="29">
        <f t="shared" si="7"/>
        <v>50.547750000000001</v>
      </c>
      <c r="AK9" s="14">
        <f t="shared" si="8"/>
        <v>1.8817567567567568</v>
      </c>
      <c r="AL9" s="14">
        <f t="shared" si="9"/>
        <v>1.2726580350342727</v>
      </c>
      <c r="AM9" s="14">
        <v>1975</v>
      </c>
      <c r="AN9" s="14">
        <f t="shared" si="15"/>
        <v>37.069559999999996</v>
      </c>
      <c r="AO9" s="14">
        <f t="shared" si="10"/>
        <v>69.75589500000001</v>
      </c>
      <c r="AP9" s="14">
        <f t="shared" si="11"/>
        <v>32.686335000000014</v>
      </c>
      <c r="AQ9" s="14">
        <f t="shared" si="12"/>
        <v>0.32686335000000016</v>
      </c>
      <c r="AR9" s="14">
        <v>50.547750000000001</v>
      </c>
      <c r="AS9" s="14">
        <v>26.861999999999998</v>
      </c>
    </row>
    <row r="10" spans="2:45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13"/>
        <v>2154.768</v>
      </c>
      <c r="P10" s="14">
        <v>40.111499999999999</v>
      </c>
      <c r="Q10" s="14">
        <f t="shared" si="2"/>
        <v>2695.4928000000004</v>
      </c>
      <c r="R10" s="14">
        <v>44.588500000000003</v>
      </c>
      <c r="S10" s="32">
        <v>46.736249999999998</v>
      </c>
      <c r="T10" s="14">
        <f t="shared" si="3"/>
        <v>3140.6759999999999</v>
      </c>
      <c r="U10" s="32"/>
      <c r="V10" s="29">
        <f t="shared" si="4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5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6"/>
        <v>67.323431999999997</v>
      </c>
      <c r="AI10" s="29">
        <v>100</v>
      </c>
      <c r="AJ10" s="29">
        <f t="shared" si="7"/>
        <v>46.736249999999998</v>
      </c>
      <c r="AK10" s="14">
        <f t="shared" si="8"/>
        <v>2.0091027308192455</v>
      </c>
      <c r="AL10" s="14">
        <f t="shared" si="9"/>
        <v>1.4575471698113207</v>
      </c>
      <c r="AM10" s="14">
        <v>1976</v>
      </c>
      <c r="AN10" s="14">
        <f t="shared" si="15"/>
        <v>32.101905000000002</v>
      </c>
      <c r="AO10" s="14">
        <f t="shared" si="10"/>
        <v>64.496024999999989</v>
      </c>
      <c r="AP10" s="14">
        <f t="shared" si="11"/>
        <v>32.394119999999987</v>
      </c>
      <c r="AQ10" s="14">
        <f t="shared" si="12"/>
        <v>0.32394119999999987</v>
      </c>
      <c r="AR10" s="14">
        <v>46.736249999999998</v>
      </c>
      <c r="AS10" s="14">
        <v>23.262250000000002</v>
      </c>
    </row>
    <row r="11" spans="2:45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13"/>
        <v>1890.5040000000001</v>
      </c>
      <c r="P11" s="14">
        <v>28.737500000000001</v>
      </c>
      <c r="Q11" s="14">
        <f t="shared" si="2"/>
        <v>1931.16</v>
      </c>
      <c r="R11" s="117">
        <v>29.493749999999999</v>
      </c>
      <c r="S11" s="14">
        <v>28.828250000000001</v>
      </c>
      <c r="T11" s="14">
        <f t="shared" si="3"/>
        <v>1937.2584000000002</v>
      </c>
      <c r="V11" s="29">
        <f t="shared" si="4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5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6"/>
        <v>34.008744</v>
      </c>
      <c r="AI11" s="29">
        <v>40</v>
      </c>
      <c r="AJ11" s="29">
        <f t="shared" si="7"/>
        <v>28.828250000000001</v>
      </c>
      <c r="AK11" s="14">
        <f t="shared" si="8"/>
        <v>1.6987522281639929</v>
      </c>
      <c r="AL11" s="14">
        <f t="shared" si="9"/>
        <v>1.0247311827956989</v>
      </c>
      <c r="AM11" s="14">
        <v>1977</v>
      </c>
      <c r="AN11" s="14">
        <f t="shared" si="15"/>
        <v>23.418945000000001</v>
      </c>
      <c r="AO11" s="14">
        <f t="shared" si="10"/>
        <v>39.782984999999996</v>
      </c>
      <c r="AP11" s="14">
        <f t="shared" si="11"/>
        <v>16.364039999999996</v>
      </c>
      <c r="AQ11" s="14">
        <f t="shared" si="12"/>
        <v>0.16364039999999996</v>
      </c>
      <c r="AR11" s="14">
        <v>28.828250000000001</v>
      </c>
      <c r="AS11" s="14">
        <v>16.97025</v>
      </c>
    </row>
    <row r="12" spans="2:45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13"/>
        <v>2260.4736000000003</v>
      </c>
      <c r="P12" s="14">
        <v>39.688000000000002</v>
      </c>
      <c r="Q12" s="14">
        <f t="shared" si="2"/>
        <v>2667.0336000000007</v>
      </c>
      <c r="R12" s="32">
        <v>44.346499999999999</v>
      </c>
      <c r="S12" s="14">
        <v>38.568750000000001</v>
      </c>
      <c r="T12" s="14">
        <f t="shared" si="3"/>
        <v>2591.8200000000002</v>
      </c>
      <c r="V12" s="29">
        <f t="shared" si="4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5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6"/>
        <v>51.186630000000001</v>
      </c>
      <c r="AI12" s="29">
        <v>80</v>
      </c>
      <c r="AJ12" s="29">
        <f t="shared" si="7"/>
        <v>38.568750000000001</v>
      </c>
      <c r="AK12" s="14">
        <f t="shared" si="8"/>
        <v>1.8613138686131387</v>
      </c>
      <c r="AL12" s="14">
        <f t="shared" si="9"/>
        <v>1.1465827338129497</v>
      </c>
      <c r="AM12" s="14">
        <v>1978</v>
      </c>
      <c r="AN12" s="14">
        <f t="shared" si="15"/>
        <v>28.595325000000003</v>
      </c>
      <c r="AO12" s="14">
        <f t="shared" si="10"/>
        <v>53.224874999999997</v>
      </c>
      <c r="AP12" s="14">
        <f t="shared" si="11"/>
        <v>24.629549999999995</v>
      </c>
      <c r="AQ12" s="14">
        <f t="shared" si="12"/>
        <v>0.24629549999999995</v>
      </c>
      <c r="AR12" s="14">
        <v>38.568750000000001</v>
      </c>
      <c r="AS12" s="14">
        <v>20.721250000000001</v>
      </c>
    </row>
    <row r="13" spans="2:45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13"/>
        <v>2406.2640000000001</v>
      </c>
      <c r="P13" s="14">
        <v>38.357500000000002</v>
      </c>
      <c r="Q13" s="14">
        <f t="shared" si="2"/>
        <v>2577.6240000000007</v>
      </c>
      <c r="R13" s="14">
        <v>42.177500000000002</v>
      </c>
      <c r="S13" s="14">
        <v>39.582500000000003</v>
      </c>
      <c r="T13" s="14">
        <f t="shared" si="3"/>
        <v>2659.9440000000004</v>
      </c>
      <c r="V13" s="29">
        <f t="shared" si="4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5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6"/>
        <v>5.4707100000000173</v>
      </c>
      <c r="AI13" s="29">
        <v>20</v>
      </c>
      <c r="AJ13" s="29">
        <f t="shared" si="7"/>
        <v>39.582500000000003</v>
      </c>
      <c r="AK13" s="14">
        <f t="shared" si="8"/>
        <v>1.050630391506304</v>
      </c>
      <c r="AL13" s="14">
        <f t="shared" si="9"/>
        <v>1.1054248411645606</v>
      </c>
      <c r="AM13" s="14">
        <v>1979</v>
      </c>
      <c r="AN13" s="14">
        <f t="shared" si="15"/>
        <v>51.991500000000002</v>
      </c>
      <c r="AO13" s="14">
        <f t="shared" si="10"/>
        <v>54.623850000000004</v>
      </c>
      <c r="AP13" s="14">
        <f t="shared" si="11"/>
        <v>2.6323500000000024</v>
      </c>
      <c r="AQ13" s="14">
        <f t="shared" si="12"/>
        <v>2.6323500000000024E-2</v>
      </c>
      <c r="AR13" s="14">
        <v>39.582500000000003</v>
      </c>
      <c r="AS13" s="14">
        <v>37.674999999999997</v>
      </c>
    </row>
    <row r="14" spans="2:45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13"/>
        <v>2514.4560000000001</v>
      </c>
      <c r="P14" s="14">
        <v>52.302500000000002</v>
      </c>
      <c r="Q14" s="14">
        <f t="shared" si="2"/>
        <v>3514.7280000000005</v>
      </c>
      <c r="R14" s="32">
        <v>60.712499999999999</v>
      </c>
      <c r="S14" s="14">
        <v>55.297499999999999</v>
      </c>
      <c r="T14" s="14">
        <f t="shared" si="3"/>
        <v>3715.9920000000002</v>
      </c>
      <c r="V14" s="29">
        <f t="shared" si="4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5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6"/>
        <v>98.816939999999988</v>
      </c>
      <c r="AI14" s="29">
        <v>80</v>
      </c>
      <c r="AJ14" s="29">
        <f t="shared" si="7"/>
        <v>55.297499999999999</v>
      </c>
      <c r="AK14" s="14">
        <f t="shared" si="8"/>
        <v>2.6531126304426049</v>
      </c>
      <c r="AL14" s="14">
        <f t="shared" si="9"/>
        <v>1.4778512728001605</v>
      </c>
      <c r="AM14" s="14">
        <v>1980</v>
      </c>
      <c r="AN14" s="14">
        <f t="shared" si="15"/>
        <v>28.762650000000004</v>
      </c>
      <c r="AO14" s="14">
        <f t="shared" si="10"/>
        <v>76.310549999999992</v>
      </c>
      <c r="AP14" s="14">
        <f t="shared" si="11"/>
        <v>47.547899999999984</v>
      </c>
      <c r="AQ14" s="14">
        <f t="shared" si="12"/>
        <v>0.47547899999999982</v>
      </c>
      <c r="AR14" s="14">
        <v>55.297499999999999</v>
      </c>
      <c r="AS14" s="14">
        <v>20.842500000000001</v>
      </c>
    </row>
    <row r="15" spans="2:45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13"/>
        <v>2169.0480000000002</v>
      </c>
      <c r="P15" s="14">
        <v>34.905000000000001</v>
      </c>
      <c r="Q15" s="14">
        <f t="shared" si="2"/>
        <v>2345.6160000000004</v>
      </c>
      <c r="R15" s="32">
        <v>37.54</v>
      </c>
      <c r="S15" s="14">
        <v>38.782499999999999</v>
      </c>
      <c r="T15" s="14">
        <f t="shared" si="3"/>
        <v>2606.1840000000002</v>
      </c>
      <c r="V15" s="29">
        <f t="shared" si="4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5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6"/>
        <v>55.180319999999995</v>
      </c>
      <c r="AI15" s="29">
        <v>80</v>
      </c>
      <c r="AJ15" s="29">
        <f t="shared" si="7"/>
        <v>38.782499999999999</v>
      </c>
      <c r="AK15" s="14">
        <f t="shared" si="8"/>
        <v>1.9845209159524113</v>
      </c>
      <c r="AL15" s="14">
        <f t="shared" si="9"/>
        <v>1.2015335760204475</v>
      </c>
      <c r="AM15" s="14">
        <v>1981</v>
      </c>
      <c r="AN15" s="14">
        <f t="shared" si="15"/>
        <v>26.96865</v>
      </c>
      <c r="AO15" s="14">
        <f t="shared" si="10"/>
        <v>53.519849999999998</v>
      </c>
      <c r="AP15" s="14">
        <f t="shared" si="11"/>
        <v>26.551199999999998</v>
      </c>
      <c r="AQ15" s="14">
        <f t="shared" si="12"/>
        <v>0.26551199999999997</v>
      </c>
      <c r="AR15" s="14">
        <v>38.782499999999999</v>
      </c>
      <c r="AS15" s="14">
        <v>19.5425</v>
      </c>
    </row>
    <row r="16" spans="2:45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13"/>
        <v>2205.5040000000004</v>
      </c>
      <c r="P16" s="14">
        <v>32.729999999999997</v>
      </c>
      <c r="Q16" s="14">
        <f t="shared" si="2"/>
        <v>2199.4560000000001</v>
      </c>
      <c r="R16" s="14">
        <v>29.737500000000001</v>
      </c>
      <c r="S16" s="14">
        <v>27.8</v>
      </c>
      <c r="T16" s="14">
        <f t="shared" si="3"/>
        <v>1868.16</v>
      </c>
      <c r="V16" s="29">
        <f t="shared" si="4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5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6"/>
        <v>0.86757000000000573</v>
      </c>
      <c r="AI16" s="29">
        <v>20</v>
      </c>
      <c r="AJ16" s="29">
        <f t="shared" si="7"/>
        <v>27.8</v>
      </c>
      <c r="AK16" s="14">
        <f t="shared" si="8"/>
        <v>1.0110010000909175</v>
      </c>
      <c r="AL16" s="14">
        <f t="shared" si="9"/>
        <v>0.84704448507007923</v>
      </c>
      <c r="AM16" s="14">
        <v>1982</v>
      </c>
      <c r="AN16" s="14">
        <f t="shared" si="15"/>
        <v>37.946549999999995</v>
      </c>
      <c r="AO16" s="14">
        <f t="shared" si="10"/>
        <v>38.363999999999997</v>
      </c>
      <c r="AP16" s="14">
        <f t="shared" si="11"/>
        <v>0.41745000000000232</v>
      </c>
      <c r="AQ16" s="14">
        <f t="shared" si="12"/>
        <v>4.1745000000000228E-3</v>
      </c>
      <c r="AR16" s="14">
        <v>27.8</v>
      </c>
      <c r="AS16" s="14">
        <v>27.497499999999999</v>
      </c>
    </row>
    <row r="17" spans="2:45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13"/>
        <v>3463.8240000000005</v>
      </c>
      <c r="P17" s="14">
        <v>51.0625</v>
      </c>
      <c r="Q17" s="14">
        <f t="shared" si="2"/>
        <v>3431.4000000000005</v>
      </c>
      <c r="R17" s="14">
        <v>47.61</v>
      </c>
      <c r="S17" s="14">
        <v>37.417499999999997</v>
      </c>
      <c r="T17" s="14">
        <f t="shared" si="3"/>
        <v>2514.4560000000001</v>
      </c>
      <c r="V17" s="29">
        <f t="shared" si="4"/>
        <v>2514.4560000000001</v>
      </c>
      <c r="W17" s="29"/>
      <c r="X17" s="26"/>
      <c r="Y17" s="29">
        <v>2514.4560000000001</v>
      </c>
      <c r="Z17" s="29">
        <f t="shared" si="5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6"/>
        <v>0</v>
      </c>
      <c r="AI17" s="29">
        <v>40</v>
      </c>
      <c r="AJ17" s="29">
        <f t="shared" si="7"/>
        <v>37.417499999999997</v>
      </c>
      <c r="AK17" s="14">
        <f t="shared" si="8"/>
        <v>0.97093739863769046</v>
      </c>
      <c r="AL17" s="14">
        <f t="shared" si="9"/>
        <v>0.72591909981569491</v>
      </c>
      <c r="AM17" s="14">
        <v>1983</v>
      </c>
      <c r="AN17" s="14">
        <f t="shared" si="15"/>
        <v>53.181750000000001</v>
      </c>
      <c r="AO17" s="14">
        <f t="shared" si="10"/>
        <v>51.636149999999994</v>
      </c>
      <c r="AP17" s="14">
        <f t="shared" si="11"/>
        <v>-1.5456000000000074</v>
      </c>
      <c r="AQ17" s="14">
        <f t="shared" si="12"/>
        <v>-1.5456000000000074E-2</v>
      </c>
      <c r="AR17" s="14">
        <v>37.417499999999997</v>
      </c>
      <c r="AS17" s="14">
        <v>38.537500000000001</v>
      </c>
    </row>
    <row r="18" spans="2:45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13"/>
        <v>2860.0320000000006</v>
      </c>
      <c r="P18" s="14">
        <v>44.6175</v>
      </c>
      <c r="Q18" s="14">
        <f t="shared" si="2"/>
        <v>2998.2960000000003</v>
      </c>
      <c r="R18" s="14">
        <v>42.227499999999999</v>
      </c>
      <c r="S18" s="14">
        <v>40.35</v>
      </c>
      <c r="T18" s="14">
        <f t="shared" si="3"/>
        <v>2711.5200000000004</v>
      </c>
      <c r="V18" s="29">
        <f t="shared" si="4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5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6"/>
        <v>20.032979999999998</v>
      </c>
      <c r="AI18" s="29">
        <v>20</v>
      </c>
      <c r="AJ18" s="29">
        <f t="shared" si="7"/>
        <v>40.35</v>
      </c>
      <c r="AK18" s="14">
        <f t="shared" si="8"/>
        <v>1.2093511164393826</v>
      </c>
      <c r="AL18" s="14">
        <f t="shared" si="9"/>
        <v>0.94807330827067671</v>
      </c>
      <c r="AM18" s="14">
        <v>1984</v>
      </c>
      <c r="AN18" s="14">
        <f t="shared" si="15"/>
        <v>46.043700000000001</v>
      </c>
      <c r="AO18" s="14">
        <f t="shared" si="10"/>
        <v>55.683</v>
      </c>
      <c r="AP18" s="14">
        <f t="shared" si="11"/>
        <v>9.6392999999999986</v>
      </c>
      <c r="AQ18" s="14">
        <f t="shared" si="12"/>
        <v>9.6392999999999993E-2</v>
      </c>
      <c r="AR18" s="14">
        <v>40.35</v>
      </c>
      <c r="AS18" s="14">
        <v>33.365000000000002</v>
      </c>
    </row>
    <row r="19" spans="2:45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13"/>
        <v>2305.2960000000003</v>
      </c>
      <c r="P19" s="14">
        <v>34.664999999999999</v>
      </c>
      <c r="Q19" s="14">
        <f t="shared" si="2"/>
        <v>2329.4880000000003</v>
      </c>
      <c r="R19" s="14">
        <v>33.395000000000003</v>
      </c>
      <c r="S19" s="14">
        <v>30.22</v>
      </c>
      <c r="T19" s="14">
        <f t="shared" si="3"/>
        <v>2030.7839999999999</v>
      </c>
      <c r="V19" s="29">
        <f t="shared" si="4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5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6"/>
        <v>28.113569999999996</v>
      </c>
      <c r="AI19" s="29">
        <v>40</v>
      </c>
      <c r="AJ19" s="29">
        <f t="shared" si="7"/>
        <v>30.22</v>
      </c>
      <c r="AK19" s="14">
        <f t="shared" si="8"/>
        <v>1.4801028529447777</v>
      </c>
      <c r="AL19" s="14">
        <f t="shared" si="9"/>
        <v>0.88092114852062375</v>
      </c>
      <c r="AM19" s="14">
        <v>1985</v>
      </c>
      <c r="AN19" s="14">
        <f t="shared" si="15"/>
        <v>28.17615</v>
      </c>
      <c r="AO19" s="14">
        <f t="shared" si="10"/>
        <v>41.703599999999994</v>
      </c>
      <c r="AP19" s="14">
        <f t="shared" si="11"/>
        <v>13.527449999999995</v>
      </c>
      <c r="AQ19" s="14">
        <f t="shared" si="12"/>
        <v>0.13527449999999994</v>
      </c>
      <c r="AR19" s="14">
        <v>30.22</v>
      </c>
      <c r="AS19" s="14">
        <v>20.4175</v>
      </c>
    </row>
    <row r="20" spans="2:45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13"/>
        <v>2894.8080000000004</v>
      </c>
      <c r="P20" s="14">
        <v>44.467500000000001</v>
      </c>
      <c r="Q20" s="14">
        <f t="shared" si="2"/>
        <v>2988.2160000000003</v>
      </c>
      <c r="R20" s="14">
        <v>45.375</v>
      </c>
      <c r="S20" s="14">
        <v>46.01</v>
      </c>
      <c r="T20" s="14">
        <f t="shared" si="3"/>
        <v>3091.8720000000003</v>
      </c>
      <c r="V20" s="29">
        <f t="shared" si="4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5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6"/>
        <v>16.139669999999995</v>
      </c>
      <c r="AI20" s="29">
        <v>20</v>
      </c>
      <c r="AJ20" s="29">
        <f t="shared" si="7"/>
        <v>46.01</v>
      </c>
      <c r="AK20" s="14">
        <f t="shared" si="8"/>
        <v>1.1393549185909737</v>
      </c>
      <c r="AL20" s="14">
        <f t="shared" si="9"/>
        <v>1.0680749811386454</v>
      </c>
      <c r="AM20" s="14">
        <v>1986</v>
      </c>
      <c r="AN20" s="14">
        <f t="shared" si="15"/>
        <v>55.727849999999997</v>
      </c>
      <c r="AO20" s="14">
        <f t="shared" si="10"/>
        <v>63.4938</v>
      </c>
      <c r="AP20" s="14">
        <f t="shared" si="11"/>
        <v>7.7659500000000037</v>
      </c>
      <c r="AQ20" s="14">
        <f t="shared" si="12"/>
        <v>7.7659500000000034E-2</v>
      </c>
      <c r="AR20" s="14">
        <v>46.01</v>
      </c>
      <c r="AS20" s="14">
        <v>40.3825</v>
      </c>
    </row>
    <row r="21" spans="2:45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13"/>
        <v>2762.76</v>
      </c>
      <c r="P21" s="14">
        <v>42.652500000000003</v>
      </c>
      <c r="Q21" s="14">
        <f t="shared" si="2"/>
        <v>2866.2480000000005</v>
      </c>
      <c r="R21" s="14">
        <v>42.982500000000002</v>
      </c>
      <c r="S21" s="14">
        <v>41.502499999999998</v>
      </c>
      <c r="T21" s="14">
        <f t="shared" si="3"/>
        <v>2788.9679999999998</v>
      </c>
      <c r="V21" s="29">
        <f t="shared" si="4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5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6"/>
        <v>31.576679999999996</v>
      </c>
      <c r="AI21" s="29">
        <v>40</v>
      </c>
      <c r="AJ21" s="29">
        <f t="shared" si="7"/>
        <v>41.502499999999998</v>
      </c>
      <c r="AK21" s="14">
        <f t="shared" si="8"/>
        <v>1.3610723948511929</v>
      </c>
      <c r="AL21" s="14">
        <f t="shared" si="9"/>
        <v>1.0094861660079051</v>
      </c>
      <c r="AM21" s="14">
        <v>1987</v>
      </c>
      <c r="AN21" s="14">
        <f t="shared" si="15"/>
        <v>42.079650000000001</v>
      </c>
      <c r="AO21" s="14">
        <f t="shared" si="10"/>
        <v>57.27344999999999</v>
      </c>
      <c r="AP21" s="14">
        <f t="shared" si="11"/>
        <v>15.193799999999989</v>
      </c>
      <c r="AQ21" s="14">
        <f t="shared" si="12"/>
        <v>0.15193799999999988</v>
      </c>
      <c r="AR21" s="14">
        <v>41.502499999999998</v>
      </c>
      <c r="AS21" s="14">
        <v>30.4925</v>
      </c>
    </row>
    <row r="22" spans="2:45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13"/>
        <v>3223.9200000000005</v>
      </c>
      <c r="P22" s="14">
        <v>57.292499999999997</v>
      </c>
      <c r="Q22" s="14">
        <f t="shared" si="2"/>
        <v>3850.056</v>
      </c>
      <c r="R22" s="32">
        <v>65.067499999999995</v>
      </c>
      <c r="S22" s="14">
        <v>63.16</v>
      </c>
      <c r="T22" s="14">
        <f t="shared" si="3"/>
        <v>4244.3519999999999</v>
      </c>
      <c r="V22" s="29">
        <f t="shared" si="4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5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6"/>
        <v>103.49894999999998</v>
      </c>
      <c r="AI22" s="29">
        <v>80</v>
      </c>
      <c r="AJ22" s="29">
        <f t="shared" si="7"/>
        <v>63.16</v>
      </c>
      <c r="AK22" s="14">
        <f t="shared" si="8"/>
        <v>2.3329947363560808</v>
      </c>
      <c r="AL22" s="14">
        <f t="shared" si="9"/>
        <v>1.3165190203230848</v>
      </c>
      <c r="AM22" s="14">
        <v>1988</v>
      </c>
      <c r="AN22" s="14">
        <f t="shared" si="15"/>
        <v>37.360050000000001</v>
      </c>
      <c r="AO22" s="14">
        <f t="shared" si="10"/>
        <v>87.160799999999995</v>
      </c>
      <c r="AP22" s="14">
        <f t="shared" si="11"/>
        <v>49.800749999999994</v>
      </c>
      <c r="AQ22" s="14">
        <f t="shared" si="12"/>
        <v>0.49800749999999994</v>
      </c>
      <c r="AR22" s="14">
        <v>63.16</v>
      </c>
      <c r="AS22" s="14">
        <v>27.072500000000002</v>
      </c>
    </row>
    <row r="23" spans="2:45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13"/>
        <v>2520.672</v>
      </c>
      <c r="P23" s="14">
        <v>39.534999999999997</v>
      </c>
      <c r="Q23" s="14">
        <f t="shared" si="2"/>
        <v>2656.752</v>
      </c>
      <c r="R23" s="32">
        <v>42.4375</v>
      </c>
      <c r="S23" s="14">
        <v>40.322499999999998</v>
      </c>
      <c r="T23" s="14">
        <f t="shared" si="3"/>
        <v>2709.672</v>
      </c>
      <c r="V23" s="29">
        <f t="shared" si="4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5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6"/>
        <v>63.762809999999995</v>
      </c>
      <c r="AI23" s="29">
        <v>80</v>
      </c>
      <c r="AJ23" s="29">
        <f t="shared" si="7"/>
        <v>40.322499999999998</v>
      </c>
      <c r="AK23" s="14">
        <f t="shared" si="8"/>
        <v>2.2289939192924266</v>
      </c>
      <c r="AL23" s="14">
        <f t="shared" si="9"/>
        <v>1.0749800053319114</v>
      </c>
      <c r="AM23" s="14">
        <v>1989</v>
      </c>
      <c r="AN23" s="14">
        <f t="shared" si="15"/>
        <v>24.964200000000002</v>
      </c>
      <c r="AO23" s="14">
        <f t="shared" si="10"/>
        <v>55.645049999999998</v>
      </c>
      <c r="AP23" s="14">
        <f t="shared" si="11"/>
        <v>30.680849999999996</v>
      </c>
      <c r="AQ23" s="14">
        <f t="shared" si="12"/>
        <v>0.30680849999999998</v>
      </c>
      <c r="AR23" s="14">
        <v>40.322499999999998</v>
      </c>
      <c r="AS23" s="14">
        <v>18.09</v>
      </c>
    </row>
    <row r="24" spans="2:45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13"/>
        <v>3256.5120000000002</v>
      </c>
      <c r="P24" s="14">
        <v>49.274999999999999</v>
      </c>
      <c r="Q24" s="14">
        <f t="shared" si="2"/>
        <v>3311.28</v>
      </c>
      <c r="R24" s="14">
        <v>48.28</v>
      </c>
      <c r="S24" s="14">
        <v>43.862499999999997</v>
      </c>
      <c r="T24" s="14">
        <f t="shared" si="3"/>
        <v>2947.5600000000004</v>
      </c>
      <c r="V24" s="29">
        <f t="shared" si="4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5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6"/>
        <v>49.974899999999991</v>
      </c>
      <c r="AI24" s="29">
        <v>40</v>
      </c>
      <c r="AJ24" s="29">
        <f t="shared" si="7"/>
        <v>43.862499999999997</v>
      </c>
      <c r="AK24" s="14">
        <f t="shared" si="8"/>
        <v>1.6591016548463355</v>
      </c>
      <c r="AL24" s="14">
        <f t="shared" si="9"/>
        <v>0.90512794056954182</v>
      </c>
      <c r="AM24" s="14">
        <v>1990</v>
      </c>
      <c r="AN24" s="14">
        <f t="shared" si="15"/>
        <v>36.483750000000001</v>
      </c>
      <c r="AO24" s="14">
        <f t="shared" si="10"/>
        <v>60.530250000000002</v>
      </c>
      <c r="AP24" s="14">
        <f t="shared" si="11"/>
        <v>24.046500000000002</v>
      </c>
      <c r="AQ24" s="14">
        <f t="shared" si="12"/>
        <v>0.24046500000000001</v>
      </c>
      <c r="AR24" s="14">
        <v>43.862499999999997</v>
      </c>
      <c r="AS24" s="14">
        <v>26.4375</v>
      </c>
    </row>
    <row r="25" spans="2:45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13"/>
        <v>1890.5040000000001</v>
      </c>
      <c r="P25" s="14">
        <v>28.98</v>
      </c>
      <c r="Q25" s="14">
        <f t="shared" si="2"/>
        <v>1947.4560000000001</v>
      </c>
      <c r="R25" s="14">
        <v>27.83</v>
      </c>
      <c r="S25" s="14">
        <v>29.49</v>
      </c>
      <c r="T25" s="14">
        <f t="shared" si="3"/>
        <v>1981.7280000000001</v>
      </c>
      <c r="V25" s="29">
        <f t="shared" si="4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5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6"/>
        <v>19.602779999999992</v>
      </c>
      <c r="AI25" s="29">
        <v>20</v>
      </c>
      <c r="AJ25" s="29">
        <f t="shared" si="7"/>
        <v>29.49</v>
      </c>
      <c r="AK25" s="14">
        <f t="shared" si="8"/>
        <v>1.301699404105054</v>
      </c>
      <c r="AL25" s="14">
        <f t="shared" si="9"/>
        <v>1.0482537989869367</v>
      </c>
      <c r="AM25" s="14">
        <v>1991</v>
      </c>
      <c r="AN25" s="14">
        <f t="shared" si="15"/>
        <v>31.263900000000003</v>
      </c>
      <c r="AO25" s="14">
        <f t="shared" si="10"/>
        <v>40.696199999999997</v>
      </c>
      <c r="AP25" s="14">
        <f t="shared" si="11"/>
        <v>9.4322999999999944</v>
      </c>
      <c r="AQ25" s="14">
        <f t="shared" si="12"/>
        <v>9.4322999999999949E-2</v>
      </c>
      <c r="AR25" s="14">
        <v>29.49</v>
      </c>
      <c r="AS25" s="14">
        <v>22.655000000000001</v>
      </c>
    </row>
    <row r="26" spans="2:45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13"/>
        <v>2320.4411999999998</v>
      </c>
      <c r="P26" s="14">
        <v>38.242049999999999</v>
      </c>
      <c r="Q26" s="14">
        <f t="shared" si="2"/>
        <v>2569.8657600000006</v>
      </c>
      <c r="R26" s="32">
        <v>41.678449999999998</v>
      </c>
      <c r="S26" s="14">
        <v>38.747225</v>
      </c>
      <c r="T26" s="14">
        <f t="shared" si="3"/>
        <v>2603.8135200000006</v>
      </c>
      <c r="V26" s="29">
        <f t="shared" si="4"/>
        <v>2603.8135200000006</v>
      </c>
      <c r="W26" s="29">
        <f t="shared" si="17"/>
        <v>2.1658775786269877</v>
      </c>
      <c r="X26" s="26">
        <f t="shared" si="16"/>
        <v>172694.97907200005</v>
      </c>
      <c r="Y26" s="29">
        <v>2603.8135200000006</v>
      </c>
      <c r="Z26" s="29">
        <f t="shared" si="5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6"/>
        <v>59.818951500000011</v>
      </c>
      <c r="AI26" s="29">
        <v>80</v>
      </c>
      <c r="AJ26" s="29">
        <f t="shared" si="7"/>
        <v>38.747225</v>
      </c>
      <c r="AK26" s="14">
        <f t="shared" si="8"/>
        <v>2.1658775786269868</v>
      </c>
      <c r="AL26" s="14">
        <f t="shared" si="9"/>
        <v>1.1221200175208059</v>
      </c>
      <c r="AM26" s="14">
        <v>1992</v>
      </c>
      <c r="AN26" s="14">
        <f t="shared" si="15"/>
        <v>24.687992999999995</v>
      </c>
      <c r="AO26" s="14">
        <f t="shared" si="10"/>
        <v>53.471170500000007</v>
      </c>
      <c r="AP26" s="14">
        <f t="shared" si="11"/>
        <v>28.783177500000011</v>
      </c>
      <c r="AQ26" s="14">
        <f t="shared" si="12"/>
        <v>0.28783177500000012</v>
      </c>
      <c r="AR26" s="14">
        <v>38.747225</v>
      </c>
      <c r="AS26" s="14">
        <v>17.889849999999999</v>
      </c>
    </row>
    <row r="27" spans="2:45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13"/>
        <v>2124.2760000000003</v>
      </c>
      <c r="P27" s="14">
        <v>37.047175000000003</v>
      </c>
      <c r="Q27" s="14">
        <f t="shared" si="2"/>
        <v>2489.5701600000002</v>
      </c>
      <c r="R27" s="32">
        <v>43.526724999999999</v>
      </c>
      <c r="S27" s="14">
        <v>36.318150000000003</v>
      </c>
      <c r="T27" s="14">
        <f t="shared" si="3"/>
        <v>2440.5796800000003</v>
      </c>
      <c r="V27" s="29">
        <f t="shared" si="4"/>
        <v>2440.5796800000003</v>
      </c>
      <c r="W27" s="29">
        <f t="shared" si="17"/>
        <v>2.1174603174603175</v>
      </c>
      <c r="X27" s="26">
        <f t="shared" si="16"/>
        <v>167299.11475200002</v>
      </c>
      <c r="Y27" s="29">
        <v>2440.5796800000003</v>
      </c>
      <c r="Z27" s="29">
        <f t="shared" si="5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6"/>
        <v>54.969235200000007</v>
      </c>
      <c r="AI27" s="29">
        <v>80</v>
      </c>
      <c r="AJ27" s="29">
        <f t="shared" si="7"/>
        <v>36.318150000000003</v>
      </c>
      <c r="AK27" s="14">
        <f t="shared" si="8"/>
        <v>2.1174603174603175</v>
      </c>
      <c r="AL27" s="14">
        <f t="shared" si="9"/>
        <v>1.1488995215311006</v>
      </c>
      <c r="AM27" s="14">
        <v>1993</v>
      </c>
      <c r="AN27" s="14">
        <f t="shared" si="15"/>
        <v>23.669415000000001</v>
      </c>
      <c r="AO27" s="14">
        <f t="shared" si="10"/>
        <v>50.119046999999995</v>
      </c>
      <c r="AP27" s="14">
        <f t="shared" si="11"/>
        <v>26.449631999999994</v>
      </c>
      <c r="AQ27" s="14">
        <f t="shared" si="12"/>
        <v>0.26449631999999995</v>
      </c>
      <c r="AR27" s="14">
        <v>36.318150000000003</v>
      </c>
      <c r="AS27" s="14">
        <v>17.15175</v>
      </c>
    </row>
    <row r="28" spans="2:45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13"/>
        <v>1516.6720800000001</v>
      </c>
      <c r="P28" s="14">
        <v>33.002749999999999</v>
      </c>
      <c r="Q28" s="14">
        <f t="shared" si="2"/>
        <v>2217.7848000000004</v>
      </c>
      <c r="R28" s="14">
        <v>36.408900000000003</v>
      </c>
      <c r="S28" s="32">
        <v>45.314500000000002</v>
      </c>
      <c r="T28" s="14">
        <f t="shared" si="3"/>
        <v>3045.1344000000008</v>
      </c>
      <c r="U28" s="32"/>
      <c r="V28" s="29">
        <f t="shared" si="4"/>
        <v>3045.1344000000008</v>
      </c>
      <c r="W28" s="29">
        <f t="shared" si="17"/>
        <v>4.0850831742568863</v>
      </c>
      <c r="X28" s="26">
        <f t="shared" si="16"/>
        <v>149035.13856000002</v>
      </c>
      <c r="Y28" s="29">
        <v>3045.1344000000008</v>
      </c>
      <c r="Z28" s="29">
        <f t="shared" si="5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6"/>
        <v>98.148194100000012</v>
      </c>
      <c r="AI28" s="29">
        <v>100</v>
      </c>
      <c r="AJ28" s="29">
        <f t="shared" si="7"/>
        <v>45.314500000000002</v>
      </c>
      <c r="AK28" s="14">
        <f t="shared" si="8"/>
        <v>4.0850831742568863</v>
      </c>
      <c r="AL28" s="14">
        <f t="shared" si="9"/>
        <v>2.0077737568690526</v>
      </c>
      <c r="AM28" s="14">
        <v>1994</v>
      </c>
      <c r="AN28" s="14">
        <f t="shared" si="15"/>
        <v>15.3078915</v>
      </c>
      <c r="AO28" s="14">
        <f t="shared" si="10"/>
        <v>62.534010000000009</v>
      </c>
      <c r="AP28" s="14">
        <f t="shared" si="11"/>
        <v>47.226118500000013</v>
      </c>
      <c r="AQ28" s="14">
        <f t="shared" si="12"/>
        <v>0.47226118500000014</v>
      </c>
      <c r="AR28" s="14">
        <v>45.314500000000002</v>
      </c>
      <c r="AS28" s="14">
        <v>11.092675</v>
      </c>
    </row>
    <row r="29" spans="2:45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13"/>
        <v>2544.2485756800002</v>
      </c>
      <c r="P29" s="32">
        <v>41.355914499999997</v>
      </c>
      <c r="Q29" s="14">
        <f t="shared" si="2"/>
        <v>2779.1174544</v>
      </c>
      <c r="R29" s="14">
        <v>43.472783399999997</v>
      </c>
      <c r="S29" s="14">
        <v>45.956331800000001</v>
      </c>
      <c r="T29" s="14">
        <f t="shared" si="3"/>
        <v>3088.2654969600003</v>
      </c>
      <c r="V29" s="29">
        <f t="shared" si="4"/>
        <v>3088.2654969600003</v>
      </c>
      <c r="W29" s="29">
        <f t="shared" si="17"/>
        <v>1.5638683319486868</v>
      </c>
      <c r="X29" s="26">
        <f t="shared" si="16"/>
        <v>186756.69293568001</v>
      </c>
      <c r="Y29" s="29">
        <v>3088.2654969600003</v>
      </c>
      <c r="Z29" s="29">
        <f t="shared" si="5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6"/>
        <v>47.522800152000002</v>
      </c>
      <c r="AI29" s="29">
        <v>60</v>
      </c>
      <c r="AJ29" s="29">
        <f t="shared" si="7"/>
        <v>45.956331800000001</v>
      </c>
      <c r="AK29" s="14">
        <f t="shared" si="8"/>
        <v>1.5638683319486866</v>
      </c>
      <c r="AL29" s="14">
        <f t="shared" si="9"/>
        <v>1.2138222367421789</v>
      </c>
      <c r="AM29" s="14">
        <v>1995</v>
      </c>
      <c r="AN29" s="14">
        <f t="shared" si="15"/>
        <v>40.553118563999995</v>
      </c>
      <c r="AO29" s="14">
        <f t="shared" si="10"/>
        <v>63.419737883999993</v>
      </c>
      <c r="AP29" s="14">
        <f t="shared" si="11"/>
        <v>22.866619319999998</v>
      </c>
      <c r="AQ29" s="14">
        <f t="shared" si="12"/>
        <v>0.22866619319999998</v>
      </c>
      <c r="AR29" s="14">
        <v>45.956331800000001</v>
      </c>
      <c r="AS29" s="14">
        <v>29.3863178</v>
      </c>
    </row>
    <row r="30" spans="2:45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13"/>
        <v>1833.8322643200001</v>
      </c>
      <c r="P30" s="14">
        <v>26.554293900000001</v>
      </c>
      <c r="Q30" s="14">
        <f t="shared" si="2"/>
        <v>1784.4485500800001</v>
      </c>
      <c r="R30" s="14">
        <v>34.885923200000001</v>
      </c>
      <c r="S30" s="32">
        <v>38.762908000000003</v>
      </c>
      <c r="T30" s="14">
        <f t="shared" si="3"/>
        <v>2604.8674176000004</v>
      </c>
      <c r="U30" s="32"/>
      <c r="V30" s="29">
        <f t="shared" si="4"/>
        <v>2604.8674176000004</v>
      </c>
      <c r="W30" s="29">
        <f t="shared" si="17"/>
        <v>2.1518626174100377</v>
      </c>
      <c r="X30" s="26">
        <f t="shared" si="16"/>
        <v>123233.52816230402</v>
      </c>
      <c r="Y30" s="29">
        <v>2604.8674176000004</v>
      </c>
      <c r="Z30" s="29">
        <f t="shared" si="5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6"/>
        <v>59.508861332400009</v>
      </c>
      <c r="AI30" s="29">
        <v>100</v>
      </c>
      <c r="AJ30" s="29">
        <f t="shared" si="7"/>
        <v>38.762908000000003</v>
      </c>
      <c r="AK30" s="14">
        <f t="shared" si="8"/>
        <v>2.1518626174100373</v>
      </c>
      <c r="AL30" s="14">
        <f t="shared" si="9"/>
        <v>1.4204502059875723</v>
      </c>
      <c r="AM30" s="14">
        <v>1996</v>
      </c>
      <c r="AN30" s="14">
        <f t="shared" si="15"/>
        <v>24.858842105999997</v>
      </c>
      <c r="AO30" s="14">
        <f t="shared" si="10"/>
        <v>53.492813040000001</v>
      </c>
      <c r="AP30" s="14">
        <f t="shared" si="11"/>
        <v>28.633970934000004</v>
      </c>
      <c r="AQ30" s="14">
        <f t="shared" si="12"/>
        <v>0.28633970934000003</v>
      </c>
      <c r="AR30" s="14">
        <v>38.762908000000003</v>
      </c>
      <c r="AS30" s="14">
        <v>18.013653699999999</v>
      </c>
    </row>
    <row r="31" spans="2:45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13"/>
        <v>1959.8779468800003</v>
      </c>
      <c r="P31" s="14">
        <v>37.790983799999999</v>
      </c>
      <c r="Q31" s="14">
        <f t="shared" si="2"/>
        <v>2539.5541113599998</v>
      </c>
      <c r="R31" s="14">
        <v>44.127016900000001</v>
      </c>
      <c r="S31" s="32">
        <v>53.167639800000003</v>
      </c>
      <c r="T31" s="14">
        <f t="shared" si="3"/>
        <v>3572.8653945600008</v>
      </c>
      <c r="U31" s="32"/>
      <c r="V31" s="29">
        <f t="shared" si="4"/>
        <v>3572.8653945600008</v>
      </c>
      <c r="W31" s="29">
        <f t="shared" si="17"/>
        <v>2.8269042996555025</v>
      </c>
      <c r="X31" s="26">
        <f t="shared" si="16"/>
        <v>170658.03628339202</v>
      </c>
      <c r="Y31" s="29">
        <v>3572.8653945600008</v>
      </c>
      <c r="Z31" s="29">
        <f t="shared" si="5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6"/>
        <v>98.54423449920003</v>
      </c>
      <c r="AI31" s="29">
        <v>100</v>
      </c>
      <c r="AJ31" s="29">
        <f t="shared" si="7"/>
        <v>53.167639800000003</v>
      </c>
      <c r="AK31" s="14">
        <f t="shared" si="8"/>
        <v>2.8269042996555025</v>
      </c>
      <c r="AL31" s="14">
        <f t="shared" si="9"/>
        <v>1.8230040295354988</v>
      </c>
      <c r="AM31" s="14">
        <v>1997</v>
      </c>
      <c r="AN31" s="14">
        <f t="shared" si="15"/>
        <v>25.954661051999999</v>
      </c>
      <c r="AO31" s="14">
        <f t="shared" si="10"/>
        <v>73.371342924000004</v>
      </c>
      <c r="AP31" s="14">
        <f t="shared" si="11"/>
        <v>47.416681872000005</v>
      </c>
      <c r="AQ31" s="14">
        <f t="shared" si="12"/>
        <v>0.47416681872000005</v>
      </c>
      <c r="AR31" s="14">
        <v>53.167639800000003</v>
      </c>
      <c r="AS31" s="14">
        <v>18.807725399999999</v>
      </c>
    </row>
    <row r="32" spans="2:45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13"/>
        <v>2767.6714934400002</v>
      </c>
      <c r="P32" s="32">
        <v>52.240373900000002</v>
      </c>
      <c r="Q32" s="14">
        <f t="shared" si="2"/>
        <v>3510.5531260800003</v>
      </c>
      <c r="R32" s="14">
        <v>53.455328000000002</v>
      </c>
      <c r="S32" s="14">
        <v>56.251839099999998</v>
      </c>
      <c r="T32" s="14">
        <f t="shared" si="3"/>
        <v>3780.1235875200005</v>
      </c>
      <c r="V32" s="29">
        <f t="shared" si="4"/>
        <v>3780.1235875200005</v>
      </c>
      <c r="W32" s="29">
        <f t="shared" si="17"/>
        <v>1.9762607549951794</v>
      </c>
      <c r="X32" s="26">
        <f t="shared" si="16"/>
        <v>235909.17007257606</v>
      </c>
      <c r="Y32" s="29">
        <v>3780.1235875200005</v>
      </c>
      <c r="Z32" s="29">
        <f t="shared" si="5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6"/>
        <v>79.696171280400009</v>
      </c>
      <c r="AI32" s="29">
        <v>60</v>
      </c>
      <c r="AJ32" s="29">
        <f t="shared" si="7"/>
        <v>56.251839099999998</v>
      </c>
      <c r="AK32" s="14">
        <f t="shared" si="8"/>
        <v>1.9762607549951792</v>
      </c>
      <c r="AL32" s="14">
        <f t="shared" si="9"/>
        <v>1.3658136800121465</v>
      </c>
      <c r="AM32" s="14">
        <v>1998</v>
      </c>
      <c r="AN32" s="14">
        <f t="shared" si="15"/>
        <v>39.280007843999996</v>
      </c>
      <c r="AO32" s="14">
        <f t="shared" si="10"/>
        <v>77.627537957999991</v>
      </c>
      <c r="AP32" s="14">
        <f t="shared" si="11"/>
        <v>38.347530113999994</v>
      </c>
      <c r="AQ32" s="14">
        <f t="shared" si="12"/>
        <v>0.38347530113999995</v>
      </c>
      <c r="AR32" s="14">
        <v>56.251839099999998</v>
      </c>
      <c r="AS32" s="14">
        <v>28.463773799999998</v>
      </c>
    </row>
    <row r="33" spans="2:45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13"/>
        <v>2083.9888003199999</v>
      </c>
      <c r="P33" s="14">
        <v>37.082539400000002</v>
      </c>
      <c r="Q33" s="14">
        <f t="shared" si="2"/>
        <v>2491.9466476800003</v>
      </c>
      <c r="R33" s="14">
        <v>47.479795299999999</v>
      </c>
      <c r="S33" s="32">
        <v>54.026965199999999</v>
      </c>
      <c r="T33" s="14">
        <f t="shared" si="3"/>
        <v>3630.6120614400006</v>
      </c>
      <c r="U33" s="32"/>
      <c r="V33" s="29">
        <f t="shared" si="4"/>
        <v>3630.6120614400006</v>
      </c>
      <c r="W33" s="29">
        <f t="shared" si="17"/>
        <v>2.8161939738653992</v>
      </c>
      <c r="X33" s="26">
        <f t="shared" si="16"/>
        <v>167458.81472409604</v>
      </c>
      <c r="Y33" s="29">
        <v>3630.6120614400006</v>
      </c>
      <c r="Z33" s="29">
        <f t="shared" si="5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6"/>
        <v>99.9285039528</v>
      </c>
      <c r="AI33" s="29">
        <v>100</v>
      </c>
      <c r="AJ33" s="29">
        <f t="shared" si="7"/>
        <v>54.026965199999999</v>
      </c>
      <c r="AK33" s="14">
        <f t="shared" si="8"/>
        <v>2.8161939738653987</v>
      </c>
      <c r="AL33" s="14">
        <f t="shared" si="9"/>
        <v>1.7421456683848366</v>
      </c>
      <c r="AM33" s="14">
        <v>1999</v>
      </c>
      <c r="AN33" s="14">
        <f t="shared" si="15"/>
        <v>26.474459027999998</v>
      </c>
      <c r="AO33" s="14">
        <f t="shared" si="10"/>
        <v>74.557211976000005</v>
      </c>
      <c r="AP33" s="14">
        <f t="shared" si="11"/>
        <v>48.082752948000007</v>
      </c>
      <c r="AQ33" s="14">
        <f t="shared" si="12"/>
        <v>0.48082752948000007</v>
      </c>
      <c r="AR33" s="14">
        <v>54.026965199999999</v>
      </c>
      <c r="AS33" s="14">
        <v>19.1843906</v>
      </c>
    </row>
    <row r="34" spans="2:45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13"/>
        <v>2429.58272928</v>
      </c>
      <c r="P34" s="14">
        <v>41.573239000000001</v>
      </c>
      <c r="Q34" s="14">
        <f t="shared" si="2"/>
        <v>2793.7216607999999</v>
      </c>
      <c r="R34" s="32">
        <v>47.880290199999997</v>
      </c>
      <c r="S34" s="14">
        <v>39.396862200000001</v>
      </c>
      <c r="T34" s="14">
        <f t="shared" si="3"/>
        <v>2647.4691398400005</v>
      </c>
      <c r="V34" s="29">
        <f t="shared" si="4"/>
        <v>2647.4691398400005</v>
      </c>
      <c r="W34" s="29">
        <f t="shared" si="17"/>
        <v>1.6275229389330952</v>
      </c>
      <c r="X34" s="26">
        <f t="shared" si="16"/>
        <v>187738.09560576</v>
      </c>
      <c r="Y34" s="29">
        <v>2647.4691398400005</v>
      </c>
      <c r="Z34" s="29">
        <f t="shared" si="5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6"/>
        <v>43.565556696000009</v>
      </c>
      <c r="AI34" s="29">
        <v>80</v>
      </c>
      <c r="AJ34" s="29">
        <f t="shared" si="7"/>
        <v>39.396862200000001</v>
      </c>
      <c r="AK34" s="14">
        <f t="shared" si="8"/>
        <v>1.627522938933095</v>
      </c>
      <c r="AL34" s="14">
        <f t="shared" si="9"/>
        <v>1.0896805891539121</v>
      </c>
      <c r="AM34" s="14">
        <v>2000</v>
      </c>
      <c r="AN34" s="14">
        <f t="shared" si="15"/>
        <v>33.405163475999998</v>
      </c>
      <c r="AO34" s="14">
        <f t="shared" si="10"/>
        <v>54.367669836000005</v>
      </c>
      <c r="AP34" s="14">
        <f t="shared" si="11"/>
        <v>20.962506360000006</v>
      </c>
      <c r="AQ34" s="14">
        <f t="shared" si="12"/>
        <v>0.20962506360000005</v>
      </c>
      <c r="AR34" s="14">
        <v>39.396862200000001</v>
      </c>
      <c r="AS34" s="14">
        <v>24.206640199999999</v>
      </c>
    </row>
    <row r="35" spans="2:45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13"/>
        <v>1845.8949465600001</v>
      </c>
      <c r="P35" s="14">
        <v>27.9365907</v>
      </c>
      <c r="Q35" s="14">
        <f t="shared" si="2"/>
        <v>1877.3388950400001</v>
      </c>
      <c r="R35" s="14">
        <v>25.700200800000001</v>
      </c>
      <c r="S35" s="14">
        <v>21.164360899999998</v>
      </c>
      <c r="T35" s="14">
        <f t="shared" si="3"/>
        <v>1422.2450524799999</v>
      </c>
      <c r="V35" s="29">
        <f t="shared" si="4"/>
        <v>1422.2450524799999</v>
      </c>
      <c r="W35" s="29"/>
      <c r="X35" s="26"/>
      <c r="Y35" s="29">
        <v>1422.2450524799999</v>
      </c>
      <c r="Z35" s="29">
        <f t="shared" si="5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6"/>
        <v>0</v>
      </c>
      <c r="AI35" s="29">
        <v>0</v>
      </c>
      <c r="AJ35" s="29">
        <f t="shared" si="7"/>
        <v>21.164360899999998</v>
      </c>
      <c r="AK35" s="14">
        <f t="shared" si="8"/>
        <v>0.76899288473525151</v>
      </c>
      <c r="AL35" s="14">
        <f t="shared" si="9"/>
        <v>0.77049078829241513</v>
      </c>
      <c r="AM35" s="14">
        <v>2001</v>
      </c>
      <c r="AN35" s="14">
        <f t="shared" si="15"/>
        <v>37.980608951999997</v>
      </c>
      <c r="AO35" s="14">
        <f t="shared" si="10"/>
        <v>29.206818041999995</v>
      </c>
      <c r="AP35" s="14">
        <f t="shared" si="11"/>
        <v>-8.7737909100000024</v>
      </c>
      <c r="AQ35" s="14">
        <f t="shared" si="12"/>
        <v>-8.7737909100000025E-2</v>
      </c>
      <c r="AR35" s="14">
        <v>21.164360899999998</v>
      </c>
      <c r="AS35" s="14">
        <v>27.5221804</v>
      </c>
    </row>
    <row r="36" spans="2:45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13"/>
        <v>3231.85451904</v>
      </c>
      <c r="P36" s="14">
        <v>44.606480300000001</v>
      </c>
      <c r="Q36" s="14">
        <f t="shared" si="2"/>
        <v>2997.5554761600001</v>
      </c>
      <c r="R36" s="14">
        <v>42.549199899999998</v>
      </c>
      <c r="S36" s="14">
        <v>43.915607199999997</v>
      </c>
      <c r="T36" s="14">
        <f t="shared" si="3"/>
        <v>2951.1288038400003</v>
      </c>
      <c r="V36" s="29">
        <f t="shared" si="4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5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6"/>
        <v>21.558521971199983</v>
      </c>
      <c r="AI36" s="29">
        <v>20</v>
      </c>
      <c r="AJ36" s="29">
        <f t="shared" si="7"/>
        <v>43.915607199999997</v>
      </c>
      <c r="AK36" s="14">
        <f t="shared" si="8"/>
        <v>1.2065161863742739</v>
      </c>
      <c r="AL36" s="14">
        <f t="shared" si="9"/>
        <v>0.91313788614365354</v>
      </c>
      <c r="AM36" s="14">
        <v>2002</v>
      </c>
      <c r="AN36" s="14">
        <f t="shared" si="15"/>
        <v>50.23019054400001</v>
      </c>
      <c r="AO36" s="14">
        <f t="shared" si="10"/>
        <v>60.603537935999995</v>
      </c>
      <c r="AP36" s="14">
        <f t="shared" si="11"/>
        <v>10.373347391999985</v>
      </c>
      <c r="AQ36" s="14">
        <f t="shared" si="12"/>
        <v>0.10373347391999985</v>
      </c>
      <c r="AR36" s="14">
        <v>43.915607199999997</v>
      </c>
      <c r="AS36" s="14">
        <v>36.398688800000002</v>
      </c>
    </row>
    <row r="37" spans="2:45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13"/>
        <v>4555.2073190400006</v>
      </c>
      <c r="P37" s="14">
        <v>75.740281999999993</v>
      </c>
      <c r="Q37" s="14">
        <f t="shared" si="2"/>
        <v>5089.7469504000001</v>
      </c>
      <c r="R37" s="32">
        <v>89.228277399999996</v>
      </c>
      <c r="S37" s="14">
        <v>88.329077699999999</v>
      </c>
      <c r="T37" s="14">
        <f t="shared" si="3"/>
        <v>5935.7140214400006</v>
      </c>
      <c r="V37" s="29">
        <f t="shared" si="4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5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6"/>
        <v>139.65760960919999</v>
      </c>
      <c r="AI37" s="29">
        <v>80</v>
      </c>
      <c r="AJ37" s="29">
        <f t="shared" si="7"/>
        <v>88.329077699999999</v>
      </c>
      <c r="AK37" s="14">
        <f t="shared" si="8"/>
        <v>2.2286212899293791</v>
      </c>
      <c r="AL37" s="14">
        <f t="shared" si="9"/>
        <v>1.3030612232795014</v>
      </c>
      <c r="AM37" s="14">
        <v>2003</v>
      </c>
      <c r="AN37" s="14">
        <f t="shared" si="15"/>
        <v>54.694859004000008</v>
      </c>
      <c r="AO37" s="14">
        <f t="shared" si="10"/>
        <v>121.89412722599999</v>
      </c>
      <c r="AP37" s="14">
        <f t="shared" si="11"/>
        <v>67.199268221999986</v>
      </c>
      <c r="AQ37" s="14">
        <f t="shared" si="12"/>
        <v>0.67199268221999986</v>
      </c>
      <c r="AR37" s="14">
        <v>88.329077699999999</v>
      </c>
      <c r="AS37" s="14">
        <v>39.633955800000003</v>
      </c>
    </row>
    <row r="38" spans="2:45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13"/>
        <v>2419.2000000000003</v>
      </c>
      <c r="P38" s="14">
        <v>53.7</v>
      </c>
      <c r="Q38" s="14">
        <f t="shared" si="2"/>
        <v>3608.6400000000003</v>
      </c>
      <c r="R38" s="14">
        <v>56</v>
      </c>
      <c r="S38" s="32">
        <v>60.7</v>
      </c>
      <c r="T38" s="14">
        <f t="shared" si="3"/>
        <v>4079.0400000000004</v>
      </c>
      <c r="U38" s="32"/>
      <c r="V38" s="29">
        <f t="shared" si="4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5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6"/>
        <v>116.72760000000001</v>
      </c>
      <c r="AI38" s="29">
        <v>100</v>
      </c>
      <c r="AJ38" s="29">
        <f t="shared" si="7"/>
        <v>60.7</v>
      </c>
      <c r="AK38" s="14">
        <f t="shared" si="8"/>
        <v>3.0350000000000001</v>
      </c>
      <c r="AL38" s="14">
        <f t="shared" si="9"/>
        <v>1.6861111111111111</v>
      </c>
      <c r="AM38" s="14">
        <v>2004</v>
      </c>
      <c r="AN38" s="14">
        <f t="shared" si="15"/>
        <v>27.599999999999998</v>
      </c>
      <c r="AO38" s="14">
        <f t="shared" si="10"/>
        <v>83.766000000000005</v>
      </c>
      <c r="AP38" s="14">
        <f t="shared" si="11"/>
        <v>56.166000000000011</v>
      </c>
      <c r="AQ38" s="14">
        <f t="shared" si="12"/>
        <v>0.56166000000000016</v>
      </c>
      <c r="AR38" s="14">
        <v>60.7</v>
      </c>
      <c r="AS38" s="14">
        <v>20</v>
      </c>
    </row>
    <row r="39" spans="2:45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13"/>
        <v>2239.0733769600001</v>
      </c>
      <c r="P39" s="14">
        <v>38.118406299999997</v>
      </c>
      <c r="Q39" s="14">
        <f t="shared" si="2"/>
        <v>2561.5569033600004</v>
      </c>
      <c r="R39" s="14">
        <v>38.795962899999999</v>
      </c>
      <c r="S39" s="32">
        <v>42.7795463</v>
      </c>
      <c r="T39" s="14">
        <f t="shared" si="3"/>
        <v>2874.7855113600003</v>
      </c>
      <c r="U39" s="32"/>
      <c r="V39" s="29">
        <f t="shared" si="4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5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6"/>
        <v>54.098428088399992</v>
      </c>
      <c r="AI39" s="29">
        <v>100</v>
      </c>
      <c r="AJ39" s="29">
        <f t="shared" si="7"/>
        <v>42.7795463</v>
      </c>
      <c r="AK39" s="14">
        <f t="shared" si="8"/>
        <v>1.7886837293071494</v>
      </c>
      <c r="AL39" s="14">
        <f t="shared" si="9"/>
        <v>1.2839175084396339</v>
      </c>
      <c r="AM39" s="14">
        <v>2005</v>
      </c>
      <c r="AN39" s="14">
        <f t="shared" si="15"/>
        <v>33.005149500000002</v>
      </c>
      <c r="AO39" s="14">
        <f t="shared" si="10"/>
        <v>59.035773894000002</v>
      </c>
      <c r="AP39" s="14">
        <f t="shared" si="11"/>
        <v>26.030624394</v>
      </c>
      <c r="AQ39" s="14">
        <f t="shared" si="12"/>
        <v>0.26030624394000001</v>
      </c>
      <c r="AS39" s="14">
        <v>23.916775000000001</v>
      </c>
    </row>
    <row r="40" spans="2:45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13"/>
        <v>2412.48</v>
      </c>
      <c r="P40" s="14">
        <v>33.799999999999997</v>
      </c>
      <c r="Q40" s="14">
        <f t="shared" si="2"/>
        <v>2271.36</v>
      </c>
      <c r="R40" s="32">
        <v>40.299999999999997</v>
      </c>
      <c r="S40" s="14">
        <v>40.700000000000003</v>
      </c>
      <c r="T40" s="14">
        <f t="shared" si="3"/>
        <v>2735.0400000000004</v>
      </c>
      <c r="V40" s="29">
        <f t="shared" si="4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5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6"/>
        <v>18.068400000000011</v>
      </c>
      <c r="AI40" s="29">
        <v>80</v>
      </c>
      <c r="AJ40" s="29">
        <f>S40</f>
        <v>40.700000000000003</v>
      </c>
      <c r="AK40" s="14">
        <f t="shared" si="8"/>
        <v>1.183139534883721</v>
      </c>
      <c r="AL40" s="14">
        <f t="shared" si="9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13"/>
        <v>3474.2400000000002</v>
      </c>
      <c r="P41" s="14">
        <v>46.5</v>
      </c>
      <c r="Q41" s="14">
        <f t="shared" si="2"/>
        <v>3124.8</v>
      </c>
      <c r="R41" s="14">
        <v>42.3</v>
      </c>
      <c r="S41" s="14">
        <v>50.3</v>
      </c>
      <c r="T41" s="14">
        <f t="shared" si="3"/>
        <v>3380.1600000000003</v>
      </c>
      <c r="V41" s="29">
        <f t="shared" si="4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5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6"/>
        <v>33.268799999999985</v>
      </c>
      <c r="AI41" s="29">
        <v>20</v>
      </c>
      <c r="AJ41" s="29">
        <f t="shared" si="7"/>
        <v>50.3</v>
      </c>
      <c r="AK41" s="14">
        <f t="shared" si="8"/>
        <v>1.2997416020671833</v>
      </c>
      <c r="AL41" s="14">
        <f t="shared" si="9"/>
        <v>0.97292069632495148</v>
      </c>
      <c r="AM41" s="14">
        <v>2007</v>
      </c>
    </row>
    <row r="42" spans="2:45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52" si="19">K42*60*1.12</f>
        <v>2841.2160000000003</v>
      </c>
      <c r="M42" s="14">
        <v>55.89</v>
      </c>
      <c r="N42" s="14">
        <v>69.33</v>
      </c>
      <c r="O42" s="14">
        <f t="shared" si="13"/>
        <v>4658.9760000000006</v>
      </c>
      <c r="P42" s="14">
        <v>81.78</v>
      </c>
      <c r="Q42" s="14">
        <f t="shared" si="2"/>
        <v>5495.6160000000009</v>
      </c>
      <c r="R42" s="32">
        <v>86.81</v>
      </c>
      <c r="S42" s="14">
        <v>88.32</v>
      </c>
      <c r="T42" s="14">
        <f t="shared" si="3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52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7"/>
        <v>88.32</v>
      </c>
      <c r="AK42" s="14">
        <f t="shared" si="8"/>
        <v>2.0889309366130555</v>
      </c>
      <c r="AL42" s="14">
        <f t="shared" si="9"/>
        <v>1.2739073993942016</v>
      </c>
      <c r="AM42" s="14">
        <v>2008</v>
      </c>
    </row>
    <row r="43" spans="2:45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13"/>
        <v>2532.9360000000006</v>
      </c>
      <c r="P43" s="14">
        <v>43.51</v>
      </c>
      <c r="Q43" s="14">
        <f t="shared" si="2"/>
        <v>2923.8720000000003</v>
      </c>
      <c r="R43" s="32">
        <v>57.272500000000008</v>
      </c>
      <c r="S43" s="14">
        <v>73.034999999999997</v>
      </c>
      <c r="T43" s="14">
        <f t="shared" si="3"/>
        <v>4907.9520000000002</v>
      </c>
      <c r="V43" s="29">
        <f t="shared" si="20"/>
        <v>4907.9520000000002</v>
      </c>
      <c r="W43" s="29">
        <f t="shared" ref="W43:W48" si="22">V43/L43</f>
        <v>3.1562229904926529</v>
      </c>
      <c r="X43" s="26">
        <f t="shared" ref="X43:X52" si="23"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7"/>
        <v>73.034999999999997</v>
      </c>
      <c r="AK43" s="14">
        <f t="shared" si="8"/>
        <v>3.1562229904926533</v>
      </c>
      <c r="AL43" s="14">
        <f t="shared" si="9"/>
        <v>1.937653379319493</v>
      </c>
      <c r="AM43" s="14">
        <v>2009</v>
      </c>
    </row>
    <row r="44" spans="2:45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29">
        <f t="shared" si="19"/>
        <v>874.94399999999996</v>
      </c>
      <c r="M44" s="14">
        <v>15.38</v>
      </c>
      <c r="N44" s="14">
        <v>20.64</v>
      </c>
      <c r="O44" s="14">
        <f t="shared" si="13"/>
        <v>1387.0080000000003</v>
      </c>
      <c r="P44" s="14">
        <v>23.4</v>
      </c>
      <c r="Q44" s="14">
        <f t="shared" si="2"/>
        <v>1572.4800000000002</v>
      </c>
      <c r="R44" s="14">
        <v>28.53</v>
      </c>
      <c r="S44" s="14">
        <v>31.32</v>
      </c>
      <c r="T44" s="14">
        <f t="shared" ref="T44:T52" si="24">S44*60*1.12</f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 t="shared" si="23"/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7"/>
        <v>31.32</v>
      </c>
      <c r="AK44" s="14">
        <f t="shared" si="8"/>
        <v>2.4055299539170507</v>
      </c>
      <c r="AL44" s="14">
        <f t="shared" si="9"/>
        <v>1.5174418604651163</v>
      </c>
    </row>
    <row r="45" spans="2:45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 t="shared" ref="J45:J52" si="25">AVERAGE(K45,M45,N45,P45,R45,S45)</f>
        <v>35.746666666666663</v>
      </c>
      <c r="K45" s="14">
        <v>27.51</v>
      </c>
      <c r="L45" s="29">
        <f t="shared" si="19"/>
        <v>1848.6720000000003</v>
      </c>
      <c r="M45" s="14">
        <v>30.29</v>
      </c>
      <c r="N45" s="14">
        <v>36.29</v>
      </c>
      <c r="O45" s="14">
        <f t="shared" si="13"/>
        <v>2438.6880000000006</v>
      </c>
      <c r="P45" s="14">
        <v>35.26</v>
      </c>
      <c r="Q45" s="14">
        <f t="shared" si="2"/>
        <v>2369.4720000000002</v>
      </c>
      <c r="R45" s="14">
        <v>40.44</v>
      </c>
      <c r="S45" s="14">
        <v>44.69</v>
      </c>
      <c r="T45" s="14">
        <f t="shared" si="2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 t="shared" si="23"/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7"/>
        <v>44.69</v>
      </c>
      <c r="AK45" s="14">
        <f t="shared" si="8"/>
        <v>1.6245001817520899</v>
      </c>
      <c r="AL45" s="14">
        <f t="shared" si="9"/>
        <v>1.231468724166437</v>
      </c>
    </row>
    <row r="46" spans="2:45">
      <c r="B46" s="14">
        <v>1974</v>
      </c>
      <c r="C46" s="14">
        <v>14</v>
      </c>
      <c r="D46" s="14">
        <v>31.943999999999999</v>
      </c>
      <c r="F46" s="14" t="s">
        <v>176</v>
      </c>
      <c r="G46" s="14">
        <v>2012</v>
      </c>
      <c r="H46" s="14">
        <v>25.81</v>
      </c>
      <c r="I46" s="14">
        <v>2012</v>
      </c>
      <c r="J46" s="14">
        <f t="shared" si="25"/>
        <v>47.976666666666667</v>
      </c>
      <c r="K46" s="14">
        <v>27.07</v>
      </c>
      <c r="L46" s="29">
        <f t="shared" si="19"/>
        <v>1819.1040000000003</v>
      </c>
      <c r="M46" s="14">
        <v>35.15</v>
      </c>
      <c r="N46" s="14">
        <v>48.39</v>
      </c>
      <c r="O46" s="14">
        <f t="shared" si="13"/>
        <v>3251.8080000000004</v>
      </c>
      <c r="P46" s="14">
        <v>55.38</v>
      </c>
      <c r="Q46" s="14">
        <f t="shared" si="2"/>
        <v>3721.5360000000005</v>
      </c>
      <c r="R46" s="14">
        <v>60.65</v>
      </c>
      <c r="S46" s="14">
        <v>61.22</v>
      </c>
      <c r="T46" s="14">
        <f t="shared" si="2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 t="shared" si="23"/>
        <v>250087.21920000005</v>
      </c>
      <c r="Y46" s="14">
        <v>4113.9840000000004</v>
      </c>
      <c r="Z46" s="29">
        <f t="shared" si="21"/>
        <v>109.69526400000001</v>
      </c>
      <c r="AH46" s="14">
        <f>MAX(((S46-K46)*60*0.0239)/0.5,0)</f>
        <v>97.9422</v>
      </c>
      <c r="AJ46" s="14">
        <f t="shared" si="7"/>
        <v>61.22</v>
      </c>
      <c r="AK46" s="14">
        <f t="shared" ref="AK46:AK51" si="26">S46/K46</f>
        <v>2.2615441448097524</v>
      </c>
      <c r="AL46" s="14">
        <f t="shared" si="9"/>
        <v>1.265137425087828</v>
      </c>
    </row>
    <row r="47" spans="2:45">
      <c r="B47" s="14">
        <v>1975</v>
      </c>
      <c r="C47" s="14">
        <v>1</v>
      </c>
      <c r="D47" s="14">
        <v>28.797999999999998</v>
      </c>
      <c r="F47" s="14" t="s">
        <v>191</v>
      </c>
      <c r="G47" s="14">
        <v>2013</v>
      </c>
      <c r="H47" s="14">
        <v>24.14</v>
      </c>
      <c r="I47" s="14">
        <v>2013</v>
      </c>
      <c r="J47" s="14">
        <f t="shared" si="25"/>
        <v>34.101666666666667</v>
      </c>
      <c r="K47" s="14">
        <v>23.01</v>
      </c>
      <c r="L47" s="29">
        <f t="shared" si="19"/>
        <v>1546.2720000000004</v>
      </c>
      <c r="M47" s="14">
        <v>28.05</v>
      </c>
      <c r="N47" s="14">
        <v>35.5</v>
      </c>
      <c r="O47" s="14">
        <f t="shared" si="13"/>
        <v>2385.6000000000004</v>
      </c>
      <c r="P47" s="14">
        <v>40.049999999999997</v>
      </c>
      <c r="Q47" s="14">
        <f t="shared" si="2"/>
        <v>2691.36</v>
      </c>
      <c r="R47" s="14">
        <v>38.1</v>
      </c>
      <c r="S47" s="14">
        <v>39.9</v>
      </c>
      <c r="T47" s="14">
        <f t="shared" si="24"/>
        <v>2681.28</v>
      </c>
      <c r="V47" s="14">
        <f t="shared" si="20"/>
        <v>2681.28</v>
      </c>
      <c r="W47" s="14">
        <f t="shared" si="22"/>
        <v>1.7340286831812253</v>
      </c>
      <c r="X47" s="14">
        <f t="shared" si="23"/>
        <v>180859.39200000002</v>
      </c>
      <c r="Y47" s="14">
        <v>2681.28</v>
      </c>
      <c r="Z47" s="29">
        <f t="shared" si="21"/>
        <v>54.253382399999992</v>
      </c>
      <c r="AK47" s="14">
        <f t="shared" si="26"/>
        <v>1.7340286831812253</v>
      </c>
      <c r="AL47" s="14">
        <f t="shared" si="9"/>
        <v>1.123943661971831</v>
      </c>
    </row>
    <row r="48" spans="2:45">
      <c r="B48" s="14">
        <v>1975</v>
      </c>
      <c r="C48" s="14">
        <v>2</v>
      </c>
      <c r="D48" s="14">
        <v>26.861999999999998</v>
      </c>
      <c r="F48" s="14" t="s">
        <v>191</v>
      </c>
      <c r="G48" s="14">
        <v>2014</v>
      </c>
      <c r="I48" s="14">
        <v>2014</v>
      </c>
      <c r="J48" s="14">
        <f t="shared" si="25"/>
        <v>28.388333333333332</v>
      </c>
      <c r="K48" s="14">
        <v>29.78</v>
      </c>
      <c r="L48" s="29">
        <f t="shared" si="19"/>
        <v>2001.2160000000003</v>
      </c>
      <c r="M48" s="14">
        <v>31.32</v>
      </c>
      <c r="N48" s="14">
        <v>27.84</v>
      </c>
      <c r="O48" s="14">
        <f t="shared" si="13"/>
        <v>1870.8480000000002</v>
      </c>
      <c r="P48" s="14">
        <v>25.88</v>
      </c>
      <c r="Q48" s="14">
        <f t="shared" si="2"/>
        <v>1739.1360000000002</v>
      </c>
      <c r="R48" s="14">
        <v>27.28</v>
      </c>
      <c r="S48" s="14">
        <v>28.23</v>
      </c>
      <c r="T48" s="14">
        <f t="shared" si="24"/>
        <v>1897.056</v>
      </c>
      <c r="V48" s="14">
        <f>S48*60*1.12</f>
        <v>1897.056</v>
      </c>
      <c r="W48" s="14">
        <f t="shared" si="22"/>
        <v>0.94795164539959687</v>
      </c>
      <c r="X48" s="14">
        <f t="shared" si="23"/>
        <v>125720.98560000001</v>
      </c>
      <c r="Y48" s="14">
        <v>1897.056</v>
      </c>
      <c r="Z48" s="29">
        <f t="shared" si="21"/>
        <v>-4.9788480000000153</v>
      </c>
      <c r="AK48" s="14">
        <f t="shared" si="26"/>
        <v>0.94795164539959698</v>
      </c>
      <c r="AL48" s="14">
        <f t="shared" si="9"/>
        <v>1.0140086206896552</v>
      </c>
    </row>
    <row r="49" spans="2:43">
      <c r="B49" s="14">
        <v>1975</v>
      </c>
      <c r="C49" s="14">
        <v>3</v>
      </c>
      <c r="D49" s="14">
        <v>34.878250000000001</v>
      </c>
      <c r="F49" s="14" t="s">
        <v>203</v>
      </c>
      <c r="G49" s="14">
        <v>2015</v>
      </c>
      <c r="I49" s="14">
        <v>2015</v>
      </c>
      <c r="J49" s="14">
        <f t="shared" si="25"/>
        <v>35.725000000000001</v>
      </c>
      <c r="K49" s="14">
        <v>24.06</v>
      </c>
      <c r="L49" s="29">
        <f t="shared" si="19"/>
        <v>1616.8320000000001</v>
      </c>
      <c r="M49" s="14">
        <v>38.270000000000003</v>
      </c>
      <c r="N49" s="14">
        <v>30.48</v>
      </c>
      <c r="O49" s="14">
        <f t="shared" si="13"/>
        <v>2048.2560000000003</v>
      </c>
      <c r="P49" s="14">
        <v>42.64</v>
      </c>
      <c r="Q49" s="14">
        <f t="shared" si="2"/>
        <v>2865.4080000000004</v>
      </c>
      <c r="R49" s="14">
        <v>41.96</v>
      </c>
      <c r="S49" s="14">
        <v>36.94</v>
      </c>
      <c r="T49" s="14">
        <f t="shared" si="24"/>
        <v>2482.3679999999999</v>
      </c>
      <c r="V49" s="14">
        <f>S49*60*1.12</f>
        <v>2482.3679999999999</v>
      </c>
      <c r="W49" s="14">
        <f>V49/L49</f>
        <v>1.5353283458021612</v>
      </c>
      <c r="X49" s="14">
        <f t="shared" si="23"/>
        <v>192555.41760000004</v>
      </c>
      <c r="Y49" s="14">
        <v>2482.3679999999999</v>
      </c>
      <c r="Z49" s="29">
        <f t="shared" si="21"/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 t="shared" si="26"/>
        <v>1.5353283458021612</v>
      </c>
      <c r="AL49" s="14">
        <f t="shared" si="9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>
      <c r="B50" s="14">
        <v>1975</v>
      </c>
      <c r="C50" s="14">
        <v>4</v>
      </c>
      <c r="D50" s="14">
        <v>39.718249999999998</v>
      </c>
      <c r="F50" s="14" t="s">
        <v>203</v>
      </c>
      <c r="G50" s="14">
        <v>2016</v>
      </c>
      <c r="I50" s="14">
        <v>2016</v>
      </c>
      <c r="J50" s="14">
        <f t="shared" si="25"/>
        <v>57.19</v>
      </c>
      <c r="K50" s="14">
        <v>28.48</v>
      </c>
      <c r="L50" s="29">
        <f t="shared" si="19"/>
        <v>1913.8560000000002</v>
      </c>
      <c r="M50" s="14">
        <v>46.99</v>
      </c>
      <c r="N50" s="14">
        <v>48.65</v>
      </c>
      <c r="O50" s="14">
        <f t="shared" si="13"/>
        <v>3269.28</v>
      </c>
      <c r="P50" s="14">
        <v>64.97</v>
      </c>
      <c r="Q50" s="14">
        <f t="shared" si="2"/>
        <v>4365.9840000000004</v>
      </c>
      <c r="R50" s="14">
        <v>75.23</v>
      </c>
      <c r="S50" s="14">
        <v>78.819999999999993</v>
      </c>
      <c r="T50" s="14">
        <f t="shared" si="24"/>
        <v>5296.7040000000006</v>
      </c>
      <c r="V50" s="14">
        <f>S50*60*1.12</f>
        <v>5296.7040000000006</v>
      </c>
      <c r="W50" s="14">
        <f>V50/L50</f>
        <v>2.7675561797752808</v>
      </c>
      <c r="X50" s="14">
        <f t="shared" si="23"/>
        <v>293394.12480000005</v>
      </c>
      <c r="Y50" s="14">
        <v>5296.7040000000006</v>
      </c>
      <c r="Z50" s="29">
        <f t="shared" si="21"/>
        <v>161.70013440000002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K50" s="14">
        <f t="shared" si="26"/>
        <v>2.7675561797752808</v>
      </c>
      <c r="AL50" s="14">
        <f t="shared" si="9"/>
        <v>1.6201438848920862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>
      <c r="B51" s="14">
        <v>1975</v>
      </c>
      <c r="C51" s="14">
        <v>5</v>
      </c>
      <c r="D51" s="14">
        <v>46.857250000000001</v>
      </c>
      <c r="F51" s="14" t="s">
        <v>203</v>
      </c>
      <c r="G51" s="14">
        <v>2017</v>
      </c>
      <c r="I51" s="14">
        <v>2017</v>
      </c>
      <c r="J51" s="14">
        <f t="shared" si="25"/>
        <v>50.53</v>
      </c>
      <c r="K51" s="14">
        <v>17.809999999999999</v>
      </c>
      <c r="L51" s="29">
        <f t="shared" si="19"/>
        <v>1196.8320000000001</v>
      </c>
      <c r="M51" s="14">
        <v>30.93</v>
      </c>
      <c r="N51" s="14">
        <v>42.31</v>
      </c>
      <c r="O51" s="14">
        <f t="shared" si="13"/>
        <v>2843.2320000000009</v>
      </c>
      <c r="P51" s="14">
        <v>61.08</v>
      </c>
      <c r="Q51" s="14">
        <f t="shared" si="2"/>
        <v>4104.576</v>
      </c>
      <c r="R51" s="14">
        <v>71.34</v>
      </c>
      <c r="S51" s="14">
        <v>79.709999999999994</v>
      </c>
      <c r="T51" s="14">
        <f t="shared" si="24"/>
        <v>5356.5119999999997</v>
      </c>
      <c r="V51" s="14">
        <f>S51*60*1.12</f>
        <v>5356.5119999999997</v>
      </c>
      <c r="W51" s="14">
        <f>V51/L51</f>
        <v>4.4755755193711391</v>
      </c>
      <c r="X51" s="14">
        <f t="shared" si="23"/>
        <v>275827.50720000005</v>
      </c>
      <c r="Y51" s="14">
        <v>5356.5119999999997</v>
      </c>
      <c r="Z51" s="29">
        <f t="shared" si="21"/>
        <v>198.83270399999998</v>
      </c>
      <c r="AG51" s="31" t="s">
        <v>117</v>
      </c>
      <c r="AH51" s="14">
        <f>AVERAGE(AH8:AH45)</f>
        <v>56.519502878463143</v>
      </c>
      <c r="AK51" s="14">
        <f t="shared" si="26"/>
        <v>4.47557551937114</v>
      </c>
      <c r="AL51" s="14">
        <f t="shared" si="9"/>
        <v>1.8839517844481208</v>
      </c>
    </row>
    <row r="52" spans="2:43">
      <c r="B52" s="14">
        <v>1975</v>
      </c>
      <c r="C52" s="14">
        <v>6</v>
      </c>
      <c r="D52" s="14">
        <v>51.27375</v>
      </c>
      <c r="F52" s="14" t="s">
        <v>203</v>
      </c>
      <c r="G52" s="14">
        <v>2018</v>
      </c>
      <c r="I52" s="14">
        <v>2018</v>
      </c>
      <c r="J52" s="14">
        <f t="shared" si="25"/>
        <v>29.013333333333335</v>
      </c>
      <c r="K52" s="14">
        <v>25.17</v>
      </c>
      <c r="L52" s="29">
        <f t="shared" si="19"/>
        <v>1691.4240000000002</v>
      </c>
      <c r="M52" s="14">
        <v>28.82</v>
      </c>
      <c r="N52" s="14">
        <v>30.75</v>
      </c>
      <c r="O52" s="14">
        <f t="shared" si="13"/>
        <v>2066.4</v>
      </c>
      <c r="P52" s="14">
        <v>28.09</v>
      </c>
      <c r="Q52" s="14">
        <f>P52*60*1.12</f>
        <v>1887.6480000000004</v>
      </c>
      <c r="R52" s="14">
        <v>30.28</v>
      </c>
      <c r="S52" s="14">
        <v>30.97</v>
      </c>
      <c r="T52" s="14">
        <f t="shared" si="24"/>
        <v>2081.1840000000002</v>
      </c>
      <c r="V52" s="14">
        <f>S52*60*1.12</f>
        <v>2081.1840000000002</v>
      </c>
      <c r="W52" s="14">
        <f>V52/L52</f>
        <v>1.2304330552244735</v>
      </c>
      <c r="X52" s="14">
        <f t="shared" si="23"/>
        <v>138862.08000000002</v>
      </c>
      <c r="Y52" s="14">
        <v>2081.1840000000002</v>
      </c>
      <c r="Z52" s="29">
        <f t="shared" si="21"/>
        <v>18.630528000000002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>
      <c r="B53" s="14">
        <v>1975</v>
      </c>
      <c r="C53" s="14">
        <v>7</v>
      </c>
      <c r="D53" s="14">
        <v>50.547750000000001</v>
      </c>
    </row>
    <row r="54" spans="2:43">
      <c r="B54" s="14">
        <v>1975</v>
      </c>
      <c r="C54" s="14">
        <v>8</v>
      </c>
      <c r="D54" s="14">
        <v>51.183</v>
      </c>
      <c r="S54" s="14">
        <f>STDEV(S6:S51)</f>
        <v>16.065857729236345</v>
      </c>
      <c r="V54" s="31" t="s">
        <v>116</v>
      </c>
      <c r="Y54" s="31">
        <f>MIN(Y6:Y43)</f>
        <v>1422.2450524799999</v>
      </c>
      <c r="Z54" s="31">
        <f>MIN(Z6:Z48)</f>
        <v>-20.42233348512001</v>
      </c>
    </row>
    <row r="55" spans="2:43">
      <c r="B55" s="14">
        <v>1975</v>
      </c>
      <c r="C55" s="14">
        <v>9</v>
      </c>
      <c r="D55" s="14">
        <v>43.862499999999997</v>
      </c>
      <c r="V55" s="31" t="s">
        <v>118</v>
      </c>
      <c r="Y55" s="31">
        <f>MAX(Y6:Y43)</f>
        <v>5935.7140214400006</v>
      </c>
      <c r="Z55" s="31">
        <f>MAX(Z6:Z48)</f>
        <v>160.27072319999999</v>
      </c>
    </row>
    <row r="56" spans="2:43">
      <c r="B56" s="14">
        <v>1975</v>
      </c>
      <c r="C56" s="14">
        <v>10</v>
      </c>
      <c r="D56" s="14">
        <v>45.223750000000003</v>
      </c>
      <c r="V56" s="14" t="s">
        <v>133</v>
      </c>
      <c r="Y56" s="14">
        <f>AVERAGE(Y6:Y43)</f>
        <v>3011.142275974737</v>
      </c>
      <c r="Z56" s="14">
        <f>AVERAGE(Z6:Z48)</f>
        <v>58.675397735401674</v>
      </c>
    </row>
    <row r="57" spans="2:43">
      <c r="B57" s="14">
        <v>1975</v>
      </c>
      <c r="C57" s="14">
        <v>11</v>
      </c>
      <c r="D57" s="14">
        <v>46.826999999999998</v>
      </c>
      <c r="V57" s="14" t="s">
        <v>164</v>
      </c>
      <c r="Y57" s="14">
        <f>STDEV(Y6:Y44)</f>
        <v>1048.1186676235648</v>
      </c>
      <c r="Z57" s="14">
        <f>STDEV(Z6:Z48)</f>
        <v>46.545414072537739</v>
      </c>
    </row>
    <row r="58" spans="2:43">
      <c r="B58" s="14">
        <v>1975</v>
      </c>
      <c r="C58" s="14">
        <v>12</v>
      </c>
      <c r="D58" s="14">
        <v>47.19</v>
      </c>
      <c r="X58" s="14" t="s">
        <v>165</v>
      </c>
      <c r="Y58" s="14">
        <f>Y56/1.12/60</f>
        <v>44.808664821052631</v>
      </c>
    </row>
    <row r="59" spans="2:43">
      <c r="B59" s="14">
        <v>1975</v>
      </c>
      <c r="C59" s="14">
        <v>13</v>
      </c>
      <c r="D59" s="14">
        <v>48.732750000000003</v>
      </c>
      <c r="X59" s="14" t="s">
        <v>166</v>
      </c>
      <c r="Y59" s="14">
        <f>Y57/1.12/60</f>
        <v>15.597003982493522</v>
      </c>
    </row>
    <row r="60" spans="2:43">
      <c r="B60" s="14">
        <v>1975</v>
      </c>
      <c r="C60" s="14">
        <v>14</v>
      </c>
      <c r="D60" s="14">
        <v>47.915999999999997</v>
      </c>
    </row>
    <row r="61" spans="2:43">
      <c r="B61" s="14">
        <v>1976</v>
      </c>
      <c r="C61" s="14">
        <v>1</v>
      </c>
      <c r="D61" s="14">
        <v>25.440249999999999</v>
      </c>
    </row>
    <row r="62" spans="2:43">
      <c r="B62" s="14">
        <v>1976</v>
      </c>
      <c r="C62" s="14">
        <v>2</v>
      </c>
      <c r="D62" s="14">
        <v>23.262250000000002</v>
      </c>
    </row>
    <row r="63" spans="2:43">
      <c r="B63" s="14">
        <v>1976</v>
      </c>
      <c r="C63" s="14">
        <v>3</v>
      </c>
      <c r="D63" s="14">
        <v>27.497250000000001</v>
      </c>
    </row>
    <row r="64" spans="2:43">
      <c r="B64" s="14">
        <v>1976</v>
      </c>
      <c r="C64" s="14">
        <v>4</v>
      </c>
      <c r="D64" s="14">
        <v>32.064999999999998</v>
      </c>
    </row>
    <row r="65" spans="2:50">
      <c r="B65" s="14">
        <v>1976</v>
      </c>
      <c r="C65" s="14">
        <v>5</v>
      </c>
      <c r="D65" s="14">
        <v>40.111499999999999</v>
      </c>
    </row>
    <row r="66" spans="2:50">
      <c r="B66" s="14">
        <v>1976</v>
      </c>
      <c r="C66" s="14">
        <v>6</v>
      </c>
      <c r="D66" s="14">
        <v>44.588500000000003</v>
      </c>
    </row>
    <row r="67" spans="2:50">
      <c r="B67" s="14">
        <v>1976</v>
      </c>
      <c r="C67" s="14">
        <v>7</v>
      </c>
      <c r="D67" s="14">
        <v>46.736249999999998</v>
      </c>
    </row>
    <row r="68" spans="2:50">
      <c r="B68" s="14">
        <v>1976</v>
      </c>
      <c r="C68" s="14">
        <v>8</v>
      </c>
      <c r="D68" s="14">
        <v>39.960250000000002</v>
      </c>
    </row>
    <row r="69" spans="2:50">
      <c r="B69" s="14">
        <v>1976</v>
      </c>
      <c r="C69" s="14">
        <v>9</v>
      </c>
      <c r="D69" s="14">
        <v>39.506500000000003</v>
      </c>
    </row>
    <row r="70" spans="2:50">
      <c r="B70" s="14">
        <v>1976</v>
      </c>
      <c r="C70" s="14">
        <v>10</v>
      </c>
      <c r="D70" s="14">
        <v>37.90325</v>
      </c>
    </row>
    <row r="71" spans="2:50">
      <c r="B71" s="14">
        <v>1976</v>
      </c>
      <c r="C71" s="14">
        <v>11</v>
      </c>
      <c r="D71" s="14">
        <v>39.294750000000001</v>
      </c>
    </row>
    <row r="72" spans="2:50">
      <c r="B72" s="14">
        <v>1976</v>
      </c>
      <c r="C72" s="14">
        <v>12</v>
      </c>
      <c r="D72" s="14">
        <v>39.234250000000003</v>
      </c>
    </row>
    <row r="73" spans="2:50">
      <c r="B73" s="14">
        <v>1976</v>
      </c>
      <c r="C73" s="14">
        <v>13</v>
      </c>
      <c r="D73" s="14">
        <v>46.070749999999997</v>
      </c>
    </row>
    <row r="74" spans="2:50" ht="14.25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7">AU76*60*1.12</f>
        <v>1878.2400000000002</v>
      </c>
      <c r="AX76" s="14">
        <f t="shared" si="27"/>
        <v>1467.6480000000001</v>
      </c>
    </row>
    <row r="77" spans="2:50" ht="14.25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7"/>
        <v>1111.9416000000001</v>
      </c>
      <c r="AX77" s="14">
        <f t="shared" si="27"/>
        <v>1868.1432</v>
      </c>
    </row>
    <row r="78" spans="2:50" ht="14.25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7"/>
        <v>1805.1263999999999</v>
      </c>
      <c r="AX78" s="14">
        <f t="shared" si="27"/>
        <v>3396.8088000000007</v>
      </c>
    </row>
    <row r="79" spans="2:50" ht="14.25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7"/>
        <v>1563.2232000000004</v>
      </c>
      <c r="AX79" s="14">
        <f t="shared" si="27"/>
        <v>3140.6759999999999</v>
      </c>
    </row>
    <row r="80" spans="2:50" ht="14.25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7"/>
        <v>1140.4008000000001</v>
      </c>
      <c r="AX80" s="14">
        <f t="shared" si="27"/>
        <v>1937.2584000000002</v>
      </c>
    </row>
    <row r="81" spans="2:50" ht="14.25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7"/>
        <v>1392.4680000000003</v>
      </c>
      <c r="AX81" s="14">
        <f t="shared" si="27"/>
        <v>2591.8200000000002</v>
      </c>
    </row>
    <row r="82" spans="2:50" ht="14.25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7"/>
        <v>2531.7600000000002</v>
      </c>
      <c r="AX82" s="14">
        <f t="shared" si="27"/>
        <v>2659.9440000000004</v>
      </c>
    </row>
    <row r="83" spans="2:50" ht="14.25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7"/>
        <v>1400.6160000000004</v>
      </c>
      <c r="AX83" s="14">
        <f t="shared" si="27"/>
        <v>3715.9920000000002</v>
      </c>
    </row>
    <row r="84" spans="2:50" ht="14.25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7"/>
        <v>1313.2560000000001</v>
      </c>
      <c r="AX84" s="14">
        <f t="shared" si="27"/>
        <v>2606.1840000000002</v>
      </c>
    </row>
    <row r="85" spans="2:50" ht="14.25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7"/>
        <v>1847.8320000000001</v>
      </c>
      <c r="AX85" s="14">
        <f t="shared" si="27"/>
        <v>1868.16</v>
      </c>
    </row>
    <row r="86" spans="2:50" ht="14.25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7"/>
        <v>2589.7200000000003</v>
      </c>
      <c r="AX86" s="14">
        <f t="shared" si="27"/>
        <v>2514.4560000000001</v>
      </c>
    </row>
    <row r="87" spans="2:50" ht="14.25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7"/>
        <v>2242.1280000000002</v>
      </c>
      <c r="AX87" s="14">
        <f t="shared" si="27"/>
        <v>2711.5200000000004</v>
      </c>
    </row>
    <row r="88" spans="2:50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7"/>
        <v>1372.056</v>
      </c>
      <c r="AX88" s="14">
        <f t="shared" si="27"/>
        <v>2030.7839999999999</v>
      </c>
    </row>
    <row r="89" spans="2:50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7"/>
        <v>2713.7040000000002</v>
      </c>
      <c r="AX89" s="14">
        <f t="shared" si="27"/>
        <v>3091.8720000000003</v>
      </c>
    </row>
    <row r="90" spans="2:50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7"/>
        <v>2049.096</v>
      </c>
      <c r="AX90" s="14">
        <f t="shared" si="27"/>
        <v>2788.9679999999998</v>
      </c>
    </row>
    <row r="91" spans="2:50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7"/>
        <v>1819.2720000000004</v>
      </c>
      <c r="AX91" s="14">
        <f t="shared" si="27"/>
        <v>4244.3519999999999</v>
      </c>
    </row>
    <row r="92" spans="2:50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7"/>
        <v>1215.6480000000001</v>
      </c>
      <c r="AX92" s="14">
        <f t="shared" si="27"/>
        <v>2709.672</v>
      </c>
    </row>
    <row r="93" spans="2:50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7"/>
        <v>1776.6000000000001</v>
      </c>
      <c r="AX93" s="14">
        <f t="shared" si="27"/>
        <v>2947.5600000000004</v>
      </c>
    </row>
    <row r="94" spans="2:50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7"/>
        <v>1522.4160000000004</v>
      </c>
      <c r="AX94" s="14">
        <f t="shared" si="27"/>
        <v>1981.7280000000001</v>
      </c>
    </row>
    <row r="95" spans="2:50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7"/>
        <v>1202.1979199999998</v>
      </c>
      <c r="AX95" s="14">
        <f t="shared" si="27"/>
        <v>2603.8135200000006</v>
      </c>
    </row>
    <row r="96" spans="2:50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7"/>
        <v>1152.5976000000001</v>
      </c>
      <c r="AX96" s="14">
        <f t="shared" si="27"/>
        <v>2440.5796800000003</v>
      </c>
    </row>
    <row r="97" spans="2:50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7"/>
        <v>745.42776000000015</v>
      </c>
      <c r="AX97" s="14">
        <f t="shared" si="27"/>
        <v>3045.1344000000008</v>
      </c>
    </row>
    <row r="98" spans="2:50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7"/>
        <v>1974.7605561600001</v>
      </c>
      <c r="AX98" s="14">
        <f t="shared" si="27"/>
        <v>3088.2654969600003</v>
      </c>
    </row>
    <row r="99" spans="2:50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7"/>
        <v>1210.5175286399999</v>
      </c>
      <c r="AX99" s="14">
        <f t="shared" si="27"/>
        <v>2604.8674176000004</v>
      </c>
    </row>
    <row r="100" spans="2:50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7"/>
        <v>1263.8791468800002</v>
      </c>
      <c r="AX100" s="14">
        <f t="shared" si="27"/>
        <v>3572.8653945600008</v>
      </c>
    </row>
    <row r="101" spans="2:50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7"/>
        <v>1912.7655993600001</v>
      </c>
      <c r="AX101" s="14">
        <f t="shared" si="27"/>
        <v>3780.1235875200005</v>
      </c>
    </row>
    <row r="102" spans="2:50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7"/>
        <v>1289.1910483199999</v>
      </c>
      <c r="AX102" s="14">
        <f t="shared" si="27"/>
        <v>3630.6120614400006</v>
      </c>
    </row>
    <row r="103" spans="2:50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7"/>
        <v>1626.6862214400001</v>
      </c>
      <c r="AX103" s="14">
        <f t="shared" si="27"/>
        <v>2647.4691398400005</v>
      </c>
    </row>
    <row r="104" spans="2:50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7"/>
        <v>1849.4905228800001</v>
      </c>
      <c r="AX104" s="14">
        <f t="shared" si="27"/>
        <v>1422.2450524799999</v>
      </c>
    </row>
    <row r="105" spans="2:50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7"/>
        <v>2445.9918873600004</v>
      </c>
      <c r="AX105" s="14">
        <f t="shared" si="27"/>
        <v>2951.1288038400003</v>
      </c>
    </row>
    <row r="106" spans="2:50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7"/>
        <v>2663.4018297600005</v>
      </c>
      <c r="AX106" s="14">
        <f t="shared" si="27"/>
        <v>5935.7140214400006</v>
      </c>
    </row>
    <row r="107" spans="2:50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7"/>
        <v>1344.0000000000002</v>
      </c>
      <c r="AX107" s="14">
        <f t="shared" si="27"/>
        <v>4079.0400000000004</v>
      </c>
    </row>
    <row r="108" spans="2:50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7"/>
        <v>1607.2072800000001</v>
      </c>
      <c r="AX108" s="14">
        <f t="shared" si="27"/>
        <v>2874.7855113600003</v>
      </c>
    </row>
    <row r="109" spans="2:50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7"/>
        <v>2311.6800000000003</v>
      </c>
      <c r="AX109" s="14">
        <f t="shared" si="27"/>
        <v>2728.32</v>
      </c>
    </row>
    <row r="110" spans="2:50">
      <c r="B110" s="14">
        <v>1979</v>
      </c>
      <c r="C110" s="14">
        <v>8</v>
      </c>
      <c r="D110" s="14">
        <v>35.67</v>
      </c>
    </row>
    <row r="111" spans="2:50">
      <c r="B111" s="14">
        <v>1979</v>
      </c>
      <c r="C111" s="14">
        <v>9</v>
      </c>
      <c r="D111" s="14">
        <v>46.045000000000002</v>
      </c>
    </row>
    <row r="112" spans="2:50">
      <c r="B112" s="14">
        <v>1979</v>
      </c>
      <c r="C112" s="14">
        <v>10</v>
      </c>
      <c r="D112" s="14">
        <v>32.762500000000003</v>
      </c>
    </row>
    <row r="113" spans="2:4">
      <c r="B113" s="14">
        <v>1979</v>
      </c>
      <c r="C113" s="14">
        <v>11</v>
      </c>
      <c r="D113" s="14">
        <v>38.585000000000001</v>
      </c>
    </row>
    <row r="114" spans="2:4">
      <c r="B114" s="14">
        <v>1979</v>
      </c>
      <c r="C114" s="14">
        <v>12</v>
      </c>
      <c r="D114" s="14">
        <v>31.987500000000001</v>
      </c>
    </row>
    <row r="115" spans="2:4">
      <c r="B115" s="14">
        <v>1979</v>
      </c>
      <c r="C115" s="14">
        <v>13</v>
      </c>
      <c r="D115" s="14">
        <v>39.765000000000001</v>
      </c>
    </row>
    <row r="116" spans="2:4">
      <c r="B116" s="14">
        <v>1979</v>
      </c>
      <c r="C116" s="14">
        <v>14</v>
      </c>
      <c r="D116" s="14">
        <v>45.865000000000002</v>
      </c>
    </row>
    <row r="117" spans="2:4">
      <c r="B117" s="14">
        <v>1980</v>
      </c>
      <c r="C117" s="14">
        <v>1</v>
      </c>
      <c r="D117" s="14">
        <v>18.997499999999999</v>
      </c>
    </row>
    <row r="118" spans="2:4">
      <c r="B118" s="14">
        <v>1980</v>
      </c>
      <c r="C118" s="14">
        <v>2</v>
      </c>
      <c r="D118" s="14">
        <v>20.842500000000001</v>
      </c>
    </row>
    <row r="119" spans="2:4">
      <c r="B119" s="14">
        <v>1980</v>
      </c>
      <c r="C119" s="14">
        <v>3</v>
      </c>
      <c r="D119" s="14">
        <v>28.405000000000001</v>
      </c>
    </row>
    <row r="120" spans="2:4">
      <c r="B120" s="14">
        <v>1980</v>
      </c>
      <c r="C120" s="14">
        <v>4</v>
      </c>
      <c r="D120" s="14">
        <v>37.417499999999997</v>
      </c>
    </row>
    <row r="121" spans="2:4">
      <c r="B121" s="14">
        <v>1980</v>
      </c>
      <c r="C121" s="14">
        <v>5</v>
      </c>
      <c r="D121" s="14">
        <v>52.302500000000002</v>
      </c>
    </row>
    <row r="122" spans="2:4">
      <c r="B122" s="14">
        <v>1980</v>
      </c>
      <c r="C122" s="14">
        <v>6</v>
      </c>
      <c r="D122" s="14">
        <v>60.712499999999999</v>
      </c>
    </row>
    <row r="123" spans="2:4">
      <c r="B123" s="14">
        <v>1980</v>
      </c>
      <c r="C123" s="14">
        <v>7</v>
      </c>
      <c r="D123" s="14">
        <v>55.297499999999999</v>
      </c>
    </row>
    <row r="124" spans="2:4">
      <c r="B124" s="14">
        <v>1980</v>
      </c>
      <c r="C124" s="14">
        <v>8</v>
      </c>
      <c r="D124" s="14">
        <v>42.505000000000003</v>
      </c>
    </row>
    <row r="125" spans="2:4">
      <c r="B125" s="14">
        <v>1980</v>
      </c>
      <c r="C125" s="14">
        <v>9</v>
      </c>
      <c r="D125" s="14">
        <v>47.914999999999999</v>
      </c>
    </row>
    <row r="126" spans="2:4">
      <c r="B126" s="14">
        <v>1980</v>
      </c>
      <c r="C126" s="14">
        <v>10</v>
      </c>
      <c r="D126" s="14">
        <v>51.092500000000001</v>
      </c>
    </row>
    <row r="127" spans="2:4">
      <c r="B127" s="14">
        <v>1980</v>
      </c>
      <c r="C127" s="14">
        <v>11</v>
      </c>
      <c r="D127" s="14">
        <v>52.994999999999997</v>
      </c>
    </row>
    <row r="128" spans="2:4">
      <c r="B128" s="14">
        <v>1980</v>
      </c>
      <c r="C128" s="14">
        <v>12</v>
      </c>
      <c r="D128" s="14">
        <v>51.667499999999997</v>
      </c>
    </row>
    <row r="129" spans="2:4">
      <c r="B129" s="14">
        <v>1980</v>
      </c>
      <c r="C129" s="14">
        <v>13</v>
      </c>
      <c r="D129" s="14">
        <v>56.292499999999997</v>
      </c>
    </row>
    <row r="130" spans="2:4">
      <c r="B130" s="14">
        <v>1980</v>
      </c>
      <c r="C130" s="14">
        <v>14</v>
      </c>
      <c r="D130" s="14">
        <v>52.06</v>
      </c>
    </row>
    <row r="131" spans="2:4">
      <c r="B131" s="14">
        <v>1981</v>
      </c>
      <c r="C131" s="14">
        <v>1</v>
      </c>
      <c r="D131" s="14">
        <v>21.66</v>
      </c>
    </row>
    <row r="132" spans="2:4">
      <c r="B132" s="14">
        <v>1981</v>
      </c>
      <c r="C132" s="14">
        <v>2</v>
      </c>
      <c r="D132" s="14">
        <v>19.5425</v>
      </c>
    </row>
    <row r="133" spans="2:4">
      <c r="B133" s="14">
        <v>1981</v>
      </c>
      <c r="C133" s="14">
        <v>3</v>
      </c>
      <c r="D133" s="14">
        <v>31.704999999999998</v>
      </c>
    </row>
    <row r="134" spans="2:4">
      <c r="B134" s="14">
        <v>1981</v>
      </c>
      <c r="C134" s="14">
        <v>4</v>
      </c>
      <c r="D134" s="14">
        <v>32.277500000000003</v>
      </c>
    </row>
    <row r="135" spans="2:4">
      <c r="B135" s="14">
        <v>1981</v>
      </c>
      <c r="C135" s="14">
        <v>5</v>
      </c>
      <c r="D135" s="14">
        <v>34.905000000000001</v>
      </c>
    </row>
    <row r="136" spans="2:4">
      <c r="B136" s="14">
        <v>1981</v>
      </c>
      <c r="C136" s="14">
        <v>6</v>
      </c>
      <c r="D136" s="14">
        <v>37.54</v>
      </c>
    </row>
    <row r="137" spans="2:4">
      <c r="B137" s="14">
        <v>1981</v>
      </c>
      <c r="C137" s="14">
        <v>7</v>
      </c>
      <c r="D137" s="14">
        <v>38.782499999999999</v>
      </c>
    </row>
    <row r="138" spans="2:4">
      <c r="B138" s="14">
        <v>1981</v>
      </c>
      <c r="C138" s="14">
        <v>8</v>
      </c>
      <c r="D138" s="14">
        <v>34.817500000000003</v>
      </c>
    </row>
    <row r="139" spans="2:4">
      <c r="B139" s="14">
        <v>1981</v>
      </c>
      <c r="C139" s="14">
        <v>9</v>
      </c>
      <c r="D139" s="14">
        <v>36.784999999999997</v>
      </c>
    </row>
    <row r="140" spans="2:4">
      <c r="B140" s="14">
        <v>1981</v>
      </c>
      <c r="C140" s="14">
        <v>10</v>
      </c>
      <c r="D140" s="14">
        <v>33.637500000000003</v>
      </c>
    </row>
    <row r="141" spans="2:4">
      <c r="B141" s="14">
        <v>1981</v>
      </c>
      <c r="C141" s="14">
        <v>11</v>
      </c>
      <c r="D141" s="14">
        <v>40.777500000000003</v>
      </c>
    </row>
    <row r="142" spans="2:4">
      <c r="B142" s="14">
        <v>1981</v>
      </c>
      <c r="C142" s="14">
        <v>12</v>
      </c>
      <c r="D142" s="14">
        <v>36.422499999999999</v>
      </c>
    </row>
    <row r="143" spans="2:4">
      <c r="B143" s="14">
        <v>1981</v>
      </c>
      <c r="C143" s="14">
        <v>13</v>
      </c>
      <c r="D143" s="14">
        <v>36.872500000000002</v>
      </c>
    </row>
    <row r="144" spans="2:4">
      <c r="B144" s="14">
        <v>1981</v>
      </c>
      <c r="C144" s="14">
        <v>14</v>
      </c>
      <c r="D144" s="14">
        <v>44.3125</v>
      </c>
    </row>
    <row r="145" spans="2:4">
      <c r="B145" s="14">
        <v>1982</v>
      </c>
      <c r="C145" s="14">
        <v>1</v>
      </c>
      <c r="D145" s="14">
        <v>19.7225</v>
      </c>
    </row>
    <row r="146" spans="2:4">
      <c r="B146" s="14">
        <v>1982</v>
      </c>
      <c r="C146" s="14">
        <v>2</v>
      </c>
      <c r="D146" s="14">
        <v>27.497499999999999</v>
      </c>
    </row>
    <row r="147" spans="2:4">
      <c r="B147" s="14">
        <v>1982</v>
      </c>
      <c r="C147" s="14">
        <v>3</v>
      </c>
      <c r="D147" s="14">
        <v>36.057499999999997</v>
      </c>
    </row>
    <row r="148" spans="2:4">
      <c r="B148" s="14">
        <v>1982</v>
      </c>
      <c r="C148" s="14">
        <v>4</v>
      </c>
      <c r="D148" s="14">
        <v>32.82</v>
      </c>
    </row>
    <row r="149" spans="2:4">
      <c r="B149" s="14">
        <v>1982</v>
      </c>
      <c r="C149" s="14">
        <v>5</v>
      </c>
      <c r="D149" s="14">
        <v>32.729999999999997</v>
      </c>
    </row>
    <row r="150" spans="2:4">
      <c r="B150" s="14">
        <v>1982</v>
      </c>
      <c r="C150" s="14">
        <v>6</v>
      </c>
      <c r="D150" s="14">
        <v>29.737500000000001</v>
      </c>
    </row>
    <row r="151" spans="2:4">
      <c r="B151" s="14">
        <v>1982</v>
      </c>
      <c r="C151" s="14">
        <v>7</v>
      </c>
      <c r="D151" s="14">
        <v>27.8</v>
      </c>
    </row>
    <row r="152" spans="2:4">
      <c r="B152" s="14">
        <v>1982</v>
      </c>
      <c r="C152" s="14">
        <v>8</v>
      </c>
      <c r="D152" s="14">
        <v>16.88</v>
      </c>
    </row>
    <row r="153" spans="2:4">
      <c r="B153" s="14">
        <v>1982</v>
      </c>
      <c r="C153" s="14">
        <v>9</v>
      </c>
      <c r="D153" s="14">
        <v>26.164999999999999</v>
      </c>
    </row>
    <row r="154" spans="2:4">
      <c r="B154" s="14">
        <v>1982</v>
      </c>
      <c r="C154" s="14">
        <v>10</v>
      </c>
      <c r="D154" s="14">
        <v>33.82</v>
      </c>
    </row>
    <row r="155" spans="2:4">
      <c r="B155" s="14">
        <v>1982</v>
      </c>
      <c r="C155" s="14">
        <v>11</v>
      </c>
      <c r="D155" s="14">
        <v>34.392499999999998</v>
      </c>
    </row>
    <row r="156" spans="2:4">
      <c r="B156" s="14">
        <v>1982</v>
      </c>
      <c r="C156" s="14">
        <v>12</v>
      </c>
      <c r="D156" s="14">
        <v>28.282499999999999</v>
      </c>
    </row>
    <row r="157" spans="2:4">
      <c r="B157" s="14">
        <v>1982</v>
      </c>
      <c r="C157" s="14">
        <v>13</v>
      </c>
      <c r="D157" s="14">
        <v>33.122500000000002</v>
      </c>
    </row>
    <row r="158" spans="2:4">
      <c r="B158" s="14">
        <v>1982</v>
      </c>
      <c r="C158" s="14">
        <v>14</v>
      </c>
      <c r="D158" s="14">
        <v>30.4925</v>
      </c>
    </row>
    <row r="159" spans="2:4">
      <c r="B159" s="14">
        <v>1983</v>
      </c>
      <c r="C159" s="14">
        <v>1</v>
      </c>
      <c r="D159" s="14">
        <v>38.325000000000003</v>
      </c>
    </row>
    <row r="160" spans="2:4">
      <c r="B160" s="14">
        <v>1983</v>
      </c>
      <c r="C160" s="14">
        <v>2</v>
      </c>
      <c r="D160" s="14">
        <v>38.537500000000001</v>
      </c>
    </row>
    <row r="161" spans="2:4">
      <c r="B161" s="14">
        <v>1983</v>
      </c>
      <c r="C161" s="14">
        <v>3</v>
      </c>
      <c r="D161" s="14">
        <v>48.097499999999997</v>
      </c>
    </row>
    <row r="162" spans="2:4">
      <c r="B162" s="14">
        <v>1983</v>
      </c>
      <c r="C162" s="14">
        <v>4</v>
      </c>
      <c r="D162" s="14">
        <v>51.545000000000002</v>
      </c>
    </row>
    <row r="163" spans="2:4">
      <c r="B163" s="14">
        <v>1983</v>
      </c>
      <c r="C163" s="14">
        <v>5</v>
      </c>
      <c r="D163" s="14">
        <v>51.0625</v>
      </c>
    </row>
    <row r="164" spans="2:4">
      <c r="B164" s="14">
        <v>1983</v>
      </c>
      <c r="C164" s="14">
        <v>6</v>
      </c>
      <c r="D164" s="14">
        <v>47.61</v>
      </c>
    </row>
    <row r="165" spans="2:4">
      <c r="B165" s="14">
        <v>1983</v>
      </c>
      <c r="C165" s="14">
        <v>7</v>
      </c>
      <c r="D165" s="14">
        <v>37.417499999999997</v>
      </c>
    </row>
    <row r="166" spans="2:4">
      <c r="B166" s="14">
        <v>1983</v>
      </c>
      <c r="C166" s="14">
        <v>8</v>
      </c>
      <c r="D166" s="14">
        <v>44.377499999999998</v>
      </c>
    </row>
    <row r="167" spans="2:4">
      <c r="B167" s="14">
        <v>1983</v>
      </c>
      <c r="C167" s="14">
        <v>9</v>
      </c>
      <c r="D167" s="14">
        <v>46.3125</v>
      </c>
    </row>
    <row r="168" spans="2:4">
      <c r="B168" s="14">
        <v>1983</v>
      </c>
      <c r="C168" s="14">
        <v>10</v>
      </c>
      <c r="D168" s="14">
        <v>50.73</v>
      </c>
    </row>
    <row r="169" spans="2:4">
      <c r="B169" s="14">
        <v>1983</v>
      </c>
      <c r="C169" s="14">
        <v>11</v>
      </c>
      <c r="D169" s="14">
        <v>48.612499999999997</v>
      </c>
    </row>
    <row r="170" spans="2:4">
      <c r="B170" s="14">
        <v>1983</v>
      </c>
      <c r="C170" s="14">
        <v>12</v>
      </c>
      <c r="D170" s="14">
        <v>49.792499999999997</v>
      </c>
    </row>
    <row r="171" spans="2:4">
      <c r="B171" s="14">
        <v>1983</v>
      </c>
      <c r="C171" s="14">
        <v>13</v>
      </c>
      <c r="D171" s="14">
        <v>33.215000000000003</v>
      </c>
    </row>
    <row r="172" spans="2:4">
      <c r="B172" s="14">
        <v>1983</v>
      </c>
      <c r="C172" s="14">
        <v>14</v>
      </c>
      <c r="D172" s="14">
        <v>46.917499999999997</v>
      </c>
    </row>
    <row r="173" spans="2:4">
      <c r="B173" s="14">
        <v>1984</v>
      </c>
      <c r="C173" s="14">
        <v>1</v>
      </c>
      <c r="D173" s="14">
        <v>32.945</v>
      </c>
    </row>
    <row r="174" spans="2:4">
      <c r="B174" s="14">
        <v>1984</v>
      </c>
      <c r="C174" s="14">
        <v>2</v>
      </c>
      <c r="D174" s="14">
        <v>33.365000000000002</v>
      </c>
    </row>
    <row r="175" spans="2:4">
      <c r="B175" s="14">
        <v>1984</v>
      </c>
      <c r="C175" s="14">
        <v>3</v>
      </c>
      <c r="D175" s="14">
        <v>43.712499999999999</v>
      </c>
    </row>
    <row r="176" spans="2:4">
      <c r="B176" s="14">
        <v>1984</v>
      </c>
      <c r="C176" s="14">
        <v>4</v>
      </c>
      <c r="D176" s="14">
        <v>42.56</v>
      </c>
    </row>
    <row r="177" spans="2:4">
      <c r="B177" s="14">
        <v>1984</v>
      </c>
      <c r="C177" s="14">
        <v>5</v>
      </c>
      <c r="D177" s="14">
        <v>44.6175</v>
      </c>
    </row>
    <row r="178" spans="2:4">
      <c r="B178" s="14">
        <v>1984</v>
      </c>
      <c r="C178" s="14">
        <v>6</v>
      </c>
      <c r="D178" s="14">
        <v>42.227499999999999</v>
      </c>
    </row>
    <row r="179" spans="2:4">
      <c r="B179" s="14">
        <v>1984</v>
      </c>
      <c r="C179" s="14">
        <v>7</v>
      </c>
      <c r="D179" s="14">
        <v>40.35</v>
      </c>
    </row>
    <row r="180" spans="2:4">
      <c r="B180" s="14">
        <v>1984</v>
      </c>
      <c r="C180" s="14">
        <v>8</v>
      </c>
      <c r="D180" s="14">
        <v>36.722499999999997</v>
      </c>
    </row>
    <row r="181" spans="2:4">
      <c r="B181" s="14">
        <v>1984</v>
      </c>
      <c r="C181" s="14">
        <v>9</v>
      </c>
      <c r="D181" s="14">
        <v>41.26</v>
      </c>
    </row>
    <row r="182" spans="2:4">
      <c r="B182" s="14">
        <v>1984</v>
      </c>
      <c r="C182" s="14">
        <v>10</v>
      </c>
      <c r="D182" s="14">
        <v>42.652500000000003</v>
      </c>
    </row>
    <row r="183" spans="2:4">
      <c r="B183" s="14">
        <v>1984</v>
      </c>
      <c r="C183" s="14">
        <v>11</v>
      </c>
      <c r="D183" s="14">
        <v>50.667499999999997</v>
      </c>
    </row>
    <row r="184" spans="2:4">
      <c r="B184" s="14">
        <v>1984</v>
      </c>
      <c r="C184" s="14">
        <v>12</v>
      </c>
      <c r="D184" s="14">
        <v>43.41</v>
      </c>
    </row>
    <row r="185" spans="2:4">
      <c r="B185" s="14">
        <v>1984</v>
      </c>
      <c r="C185" s="14">
        <v>13</v>
      </c>
      <c r="D185" s="14">
        <v>38.172499999999999</v>
      </c>
    </row>
    <row r="186" spans="2:4">
      <c r="B186" s="14">
        <v>1984</v>
      </c>
      <c r="C186" s="14">
        <v>14</v>
      </c>
      <c r="D186" s="14">
        <v>41.984999999999999</v>
      </c>
    </row>
    <row r="187" spans="2:4">
      <c r="B187" s="14">
        <v>1985</v>
      </c>
      <c r="C187" s="14">
        <v>1</v>
      </c>
      <c r="D187" s="14">
        <v>22.807500000000001</v>
      </c>
    </row>
    <row r="188" spans="2:4">
      <c r="B188" s="14">
        <v>1985</v>
      </c>
      <c r="C188" s="14">
        <v>2</v>
      </c>
      <c r="D188" s="14">
        <v>20.4175</v>
      </c>
    </row>
    <row r="189" spans="2:4">
      <c r="B189" s="14">
        <v>1985</v>
      </c>
      <c r="C189" s="14">
        <v>3</v>
      </c>
      <c r="D189" s="14">
        <v>30.4925</v>
      </c>
    </row>
    <row r="190" spans="2:4">
      <c r="B190" s="14">
        <v>1985</v>
      </c>
      <c r="C190" s="14">
        <v>4</v>
      </c>
      <c r="D190" s="14">
        <v>34.305</v>
      </c>
    </row>
    <row r="191" spans="2:4">
      <c r="B191" s="14">
        <v>1985</v>
      </c>
      <c r="C191" s="14">
        <v>5</v>
      </c>
      <c r="D191" s="14">
        <v>34.664999999999999</v>
      </c>
    </row>
    <row r="192" spans="2:4">
      <c r="B192" s="14">
        <v>1985</v>
      </c>
      <c r="C192" s="14">
        <v>6</v>
      </c>
      <c r="D192" s="14">
        <v>33.395000000000003</v>
      </c>
    </row>
    <row r="193" spans="2:4">
      <c r="B193" s="14">
        <v>1985</v>
      </c>
      <c r="C193" s="14">
        <v>7</v>
      </c>
      <c r="D193" s="14">
        <v>30.22</v>
      </c>
    </row>
    <row r="194" spans="2:4">
      <c r="B194" s="14">
        <v>1985</v>
      </c>
      <c r="C194" s="14">
        <v>8</v>
      </c>
      <c r="D194" s="14">
        <v>30.672499999999999</v>
      </c>
    </row>
    <row r="195" spans="2:4">
      <c r="B195" s="14">
        <v>1985</v>
      </c>
      <c r="C195" s="14">
        <v>9</v>
      </c>
      <c r="D195" s="14">
        <v>35.027500000000003</v>
      </c>
    </row>
    <row r="196" spans="2:4">
      <c r="B196" s="14">
        <v>1985</v>
      </c>
      <c r="C196" s="14">
        <v>10</v>
      </c>
      <c r="D196" s="14">
        <v>35.270000000000003</v>
      </c>
    </row>
    <row r="197" spans="2:4">
      <c r="B197" s="14">
        <v>1985</v>
      </c>
      <c r="C197" s="14">
        <v>11</v>
      </c>
      <c r="D197" s="14">
        <v>34.817500000000003</v>
      </c>
    </row>
    <row r="198" spans="2:4">
      <c r="B198" s="14">
        <v>1985</v>
      </c>
      <c r="C198" s="14">
        <v>12</v>
      </c>
      <c r="D198" s="14">
        <v>35.695</v>
      </c>
    </row>
    <row r="199" spans="2:4">
      <c r="B199" s="14">
        <v>1985</v>
      </c>
      <c r="C199" s="14">
        <v>13</v>
      </c>
      <c r="D199" s="14">
        <v>27.86</v>
      </c>
    </row>
    <row r="200" spans="2:4">
      <c r="B200" s="14">
        <v>1985</v>
      </c>
      <c r="C200" s="14">
        <v>14</v>
      </c>
      <c r="D200" s="14">
        <v>35.057499999999997</v>
      </c>
    </row>
    <row r="201" spans="2:4">
      <c r="B201" s="14">
        <v>1986</v>
      </c>
      <c r="C201" s="14">
        <v>1</v>
      </c>
      <c r="D201" s="14">
        <v>37.75</v>
      </c>
    </row>
    <row r="202" spans="2:4">
      <c r="B202" s="14">
        <v>1986</v>
      </c>
      <c r="C202" s="14">
        <v>2</v>
      </c>
      <c r="D202" s="14">
        <v>40.3825</v>
      </c>
    </row>
    <row r="203" spans="2:4">
      <c r="B203" s="14">
        <v>1986</v>
      </c>
      <c r="C203" s="14">
        <v>3</v>
      </c>
      <c r="D203" s="14">
        <v>42.44</v>
      </c>
    </row>
    <row r="204" spans="2:4">
      <c r="B204" s="14">
        <v>1986</v>
      </c>
      <c r="C204" s="14">
        <v>4</v>
      </c>
      <c r="D204" s="14">
        <v>43.077500000000001</v>
      </c>
    </row>
    <row r="205" spans="2:4">
      <c r="B205" s="14">
        <v>1986</v>
      </c>
      <c r="C205" s="14">
        <v>5</v>
      </c>
      <c r="D205" s="14">
        <v>44.467500000000001</v>
      </c>
    </row>
    <row r="206" spans="2:4">
      <c r="B206" s="14">
        <v>1986</v>
      </c>
      <c r="C206" s="14">
        <v>6</v>
      </c>
      <c r="D206" s="14">
        <v>45.375</v>
      </c>
    </row>
    <row r="207" spans="2:4">
      <c r="B207" s="14">
        <v>1986</v>
      </c>
      <c r="C207" s="14">
        <v>7</v>
      </c>
      <c r="D207" s="14">
        <v>46.01</v>
      </c>
    </row>
    <row r="208" spans="2:4">
      <c r="B208" s="14">
        <v>1986</v>
      </c>
      <c r="C208" s="14">
        <v>8</v>
      </c>
      <c r="D208" s="14">
        <v>40.8675</v>
      </c>
    </row>
    <row r="209" spans="2:4">
      <c r="B209" s="14">
        <v>1986</v>
      </c>
      <c r="C209" s="14">
        <v>9</v>
      </c>
      <c r="D209" s="14">
        <v>43.65</v>
      </c>
    </row>
    <row r="210" spans="2:4">
      <c r="B210" s="14">
        <v>1986</v>
      </c>
      <c r="C210" s="14">
        <v>10</v>
      </c>
      <c r="D210" s="14">
        <v>44.192500000000003</v>
      </c>
    </row>
    <row r="211" spans="2:4">
      <c r="B211" s="14">
        <v>1986</v>
      </c>
      <c r="C211" s="14">
        <v>11</v>
      </c>
      <c r="D211" s="14">
        <v>46.402500000000003</v>
      </c>
    </row>
    <row r="212" spans="2:4">
      <c r="B212" s="14">
        <v>1986</v>
      </c>
      <c r="C212" s="14">
        <v>12</v>
      </c>
      <c r="D212" s="14">
        <v>43.317500000000003</v>
      </c>
    </row>
    <row r="213" spans="2:4">
      <c r="B213" s="14">
        <v>1986</v>
      </c>
      <c r="C213" s="14">
        <v>13</v>
      </c>
      <c r="D213" s="14">
        <v>43.32</v>
      </c>
    </row>
    <row r="214" spans="2:4">
      <c r="B214" s="14">
        <v>1986</v>
      </c>
      <c r="C214" s="14">
        <v>14</v>
      </c>
      <c r="D214" s="14">
        <v>45.372500000000002</v>
      </c>
    </row>
    <row r="215" spans="2:4">
      <c r="B215" s="14">
        <v>1987</v>
      </c>
      <c r="C215" s="14">
        <v>1</v>
      </c>
      <c r="D215" s="14">
        <v>30.885000000000002</v>
      </c>
    </row>
    <row r="216" spans="2:4">
      <c r="B216" s="14">
        <v>1987</v>
      </c>
      <c r="C216" s="14">
        <v>2</v>
      </c>
      <c r="D216" s="14">
        <v>30.4925</v>
      </c>
    </row>
    <row r="217" spans="2:4">
      <c r="B217" s="14">
        <v>1987</v>
      </c>
      <c r="C217" s="14">
        <v>3</v>
      </c>
      <c r="D217" s="14">
        <v>37.055</v>
      </c>
    </row>
    <row r="218" spans="2:4">
      <c r="B218" s="14">
        <v>1987</v>
      </c>
      <c r="C218" s="14">
        <v>4</v>
      </c>
      <c r="D218" s="14">
        <v>41.112499999999997</v>
      </c>
    </row>
    <row r="219" spans="2:4">
      <c r="B219" s="14">
        <v>1987</v>
      </c>
      <c r="C219" s="14">
        <v>5</v>
      </c>
      <c r="D219" s="14">
        <v>42.652500000000003</v>
      </c>
    </row>
    <row r="220" spans="2:4">
      <c r="B220" s="14">
        <v>1987</v>
      </c>
      <c r="C220" s="14">
        <v>6</v>
      </c>
      <c r="D220" s="14">
        <v>42.982500000000002</v>
      </c>
    </row>
    <row r="221" spans="2:4">
      <c r="B221" s="14">
        <v>1987</v>
      </c>
      <c r="C221" s="14">
        <v>7</v>
      </c>
      <c r="D221" s="14">
        <v>41.502499999999998</v>
      </c>
    </row>
    <row r="222" spans="2:4">
      <c r="B222" s="14">
        <v>1987</v>
      </c>
      <c r="C222" s="14">
        <v>8</v>
      </c>
      <c r="D222" s="14">
        <v>37.237499999999997</v>
      </c>
    </row>
    <row r="223" spans="2:4">
      <c r="B223" s="14">
        <v>1987</v>
      </c>
      <c r="C223" s="14">
        <v>9</v>
      </c>
      <c r="D223" s="14">
        <v>39.567500000000003</v>
      </c>
    </row>
    <row r="224" spans="2:4">
      <c r="B224" s="14">
        <v>1987</v>
      </c>
      <c r="C224" s="14">
        <v>10</v>
      </c>
      <c r="D224" s="14">
        <v>40.93</v>
      </c>
    </row>
    <row r="225" spans="2:4">
      <c r="B225" s="14">
        <v>1987</v>
      </c>
      <c r="C225" s="14">
        <v>11</v>
      </c>
      <c r="D225" s="14">
        <v>36.842500000000001</v>
      </c>
    </row>
    <row r="226" spans="2:4">
      <c r="B226" s="14">
        <v>1987</v>
      </c>
      <c r="C226" s="14">
        <v>12</v>
      </c>
      <c r="D226" s="14">
        <v>43.407499999999999</v>
      </c>
    </row>
    <row r="227" spans="2:4">
      <c r="B227" s="14">
        <v>1987</v>
      </c>
      <c r="C227" s="14">
        <v>13</v>
      </c>
      <c r="D227" s="14">
        <v>31.217500000000001</v>
      </c>
    </row>
    <row r="228" spans="2:4">
      <c r="B228" s="14">
        <v>1987</v>
      </c>
      <c r="C228" s="14">
        <v>14</v>
      </c>
      <c r="D228" s="14">
        <v>43.65</v>
      </c>
    </row>
    <row r="229" spans="2:4">
      <c r="B229" s="14">
        <v>1988</v>
      </c>
      <c r="C229" s="14">
        <v>1</v>
      </c>
      <c r="D229" s="14">
        <v>27.98</v>
      </c>
    </row>
    <row r="230" spans="2:4">
      <c r="B230" s="14">
        <v>1988</v>
      </c>
      <c r="C230" s="14">
        <v>2</v>
      </c>
      <c r="D230" s="14">
        <v>27.072500000000002</v>
      </c>
    </row>
    <row r="231" spans="2:4">
      <c r="B231" s="14">
        <v>1988</v>
      </c>
      <c r="C231" s="14">
        <v>3</v>
      </c>
      <c r="D231" s="14">
        <v>40.957500000000003</v>
      </c>
    </row>
    <row r="232" spans="2:4">
      <c r="B232" s="14">
        <v>1988</v>
      </c>
      <c r="C232" s="14">
        <v>4</v>
      </c>
      <c r="D232" s="14">
        <v>47.975000000000001</v>
      </c>
    </row>
    <row r="233" spans="2:4">
      <c r="B233" s="14">
        <v>1988</v>
      </c>
      <c r="C233" s="14">
        <v>5</v>
      </c>
      <c r="D233" s="14">
        <v>57.292499999999997</v>
      </c>
    </row>
    <row r="234" spans="2:4">
      <c r="B234" s="14">
        <v>1988</v>
      </c>
      <c r="C234" s="14">
        <v>6</v>
      </c>
      <c r="D234" s="14">
        <v>65.067499999999995</v>
      </c>
    </row>
    <row r="235" spans="2:4">
      <c r="B235" s="14">
        <v>1988</v>
      </c>
      <c r="C235" s="14">
        <v>7</v>
      </c>
      <c r="D235" s="14">
        <v>63.16</v>
      </c>
    </row>
    <row r="236" spans="2:4">
      <c r="B236" s="14">
        <v>1988</v>
      </c>
      <c r="C236" s="14">
        <v>8</v>
      </c>
      <c r="D236" s="14">
        <v>62.92</v>
      </c>
    </row>
    <row r="237" spans="2:4">
      <c r="B237" s="14">
        <v>1988</v>
      </c>
      <c r="C237" s="14">
        <v>9</v>
      </c>
      <c r="D237" s="14">
        <v>60.41</v>
      </c>
    </row>
    <row r="238" spans="2:4">
      <c r="B238" s="14">
        <v>1988</v>
      </c>
      <c r="C238" s="14">
        <v>10</v>
      </c>
      <c r="D238" s="14">
        <v>59.35</v>
      </c>
    </row>
    <row r="239" spans="2:4">
      <c r="B239" s="14">
        <v>1988</v>
      </c>
      <c r="C239" s="14">
        <v>11</v>
      </c>
      <c r="D239" s="14">
        <v>61.012500000000003</v>
      </c>
    </row>
    <row r="240" spans="2:4">
      <c r="B240" s="14">
        <v>1988</v>
      </c>
      <c r="C240" s="14">
        <v>12</v>
      </c>
      <c r="D240" s="14">
        <v>62.947499999999998</v>
      </c>
    </row>
    <row r="241" spans="2:4">
      <c r="B241" s="14">
        <v>1988</v>
      </c>
      <c r="C241" s="14">
        <v>13</v>
      </c>
      <c r="D241" s="14">
        <v>68.002499999999998</v>
      </c>
    </row>
    <row r="242" spans="2:4">
      <c r="B242" s="14">
        <v>1988</v>
      </c>
      <c r="C242" s="14">
        <v>14</v>
      </c>
      <c r="D242" s="14">
        <v>64.007499999999993</v>
      </c>
    </row>
    <row r="243" spans="2:4">
      <c r="B243" s="14">
        <v>1989</v>
      </c>
      <c r="C243" s="14">
        <v>1</v>
      </c>
      <c r="D243" s="14">
        <v>17.335000000000001</v>
      </c>
    </row>
    <row r="244" spans="2:4">
      <c r="B244" s="14">
        <v>1989</v>
      </c>
      <c r="C244" s="14">
        <v>2</v>
      </c>
      <c r="D244" s="14">
        <v>18.09</v>
      </c>
    </row>
    <row r="245" spans="2:4">
      <c r="B245" s="14">
        <v>1989</v>
      </c>
      <c r="C245" s="14">
        <v>3</v>
      </c>
      <c r="D245" s="14">
        <v>34.727499999999999</v>
      </c>
    </row>
    <row r="246" spans="2:4">
      <c r="B246" s="14">
        <v>1989</v>
      </c>
      <c r="C246" s="14">
        <v>4</v>
      </c>
      <c r="D246" s="14">
        <v>37.51</v>
      </c>
    </row>
    <row r="247" spans="2:4">
      <c r="B247" s="14">
        <v>1989</v>
      </c>
      <c r="C247" s="14">
        <v>5</v>
      </c>
      <c r="D247" s="14">
        <v>39.534999999999997</v>
      </c>
    </row>
    <row r="248" spans="2:4">
      <c r="B248" s="14">
        <v>1989</v>
      </c>
      <c r="C248" s="14">
        <v>6</v>
      </c>
      <c r="D248" s="14">
        <v>42.4375</v>
      </c>
    </row>
    <row r="249" spans="2:4">
      <c r="B249" s="14">
        <v>1989</v>
      </c>
      <c r="C249" s="14">
        <v>7</v>
      </c>
      <c r="D249" s="14">
        <v>40.322499999999998</v>
      </c>
    </row>
    <row r="250" spans="2:4">
      <c r="B250" s="14">
        <v>1989</v>
      </c>
      <c r="C250" s="14">
        <v>8</v>
      </c>
      <c r="D250" s="14">
        <v>42.5</v>
      </c>
    </row>
    <row r="251" spans="2:4">
      <c r="B251" s="14">
        <v>1989</v>
      </c>
      <c r="C251" s="14">
        <v>9</v>
      </c>
      <c r="D251" s="14">
        <v>41.23</v>
      </c>
    </row>
    <row r="252" spans="2:4">
      <c r="B252" s="14">
        <v>1989</v>
      </c>
      <c r="C252" s="14">
        <v>10</v>
      </c>
      <c r="D252" s="14">
        <v>40.717500000000001</v>
      </c>
    </row>
    <row r="253" spans="2:4">
      <c r="B253" s="14">
        <v>1989</v>
      </c>
      <c r="C253" s="14">
        <v>11</v>
      </c>
      <c r="D253" s="14">
        <v>37.842500000000001</v>
      </c>
    </row>
    <row r="254" spans="2:4">
      <c r="B254" s="14">
        <v>1989</v>
      </c>
      <c r="C254" s="14">
        <v>12</v>
      </c>
      <c r="D254" s="14">
        <v>38.69</v>
      </c>
    </row>
    <row r="255" spans="2:4">
      <c r="B255" s="14">
        <v>1989</v>
      </c>
      <c r="C255" s="14">
        <v>13</v>
      </c>
      <c r="D255" s="14">
        <v>37.42</v>
      </c>
    </row>
    <row r="256" spans="2:4">
      <c r="B256" s="14">
        <v>1989</v>
      </c>
      <c r="C256" s="14">
        <v>14</v>
      </c>
      <c r="D256" s="14">
        <v>45.857500000000002</v>
      </c>
    </row>
    <row r="257" spans="2:4">
      <c r="B257" s="14">
        <v>1990</v>
      </c>
      <c r="C257" s="14">
        <v>1</v>
      </c>
      <c r="D257" s="14">
        <v>27.377500000000001</v>
      </c>
    </row>
    <row r="258" spans="2:4">
      <c r="B258" s="14">
        <v>1990</v>
      </c>
      <c r="C258" s="14">
        <v>2</v>
      </c>
      <c r="D258" s="14">
        <v>26.4375</v>
      </c>
    </row>
    <row r="259" spans="2:4">
      <c r="B259" s="14">
        <v>1990</v>
      </c>
      <c r="C259" s="14">
        <v>3</v>
      </c>
      <c r="D259" s="14">
        <v>41.832500000000003</v>
      </c>
    </row>
    <row r="260" spans="2:4">
      <c r="B260" s="14">
        <v>1990</v>
      </c>
      <c r="C260" s="14">
        <v>4</v>
      </c>
      <c r="D260" s="14">
        <v>48.46</v>
      </c>
    </row>
    <row r="261" spans="2:4">
      <c r="B261" s="14">
        <v>1990</v>
      </c>
      <c r="C261" s="14">
        <v>5</v>
      </c>
      <c r="D261" s="14">
        <v>49.274999999999999</v>
      </c>
    </row>
    <row r="262" spans="2:4">
      <c r="B262" s="14">
        <v>1990</v>
      </c>
      <c r="C262" s="14">
        <v>6</v>
      </c>
      <c r="D262" s="14">
        <v>48.28</v>
      </c>
    </row>
    <row r="263" spans="2:4">
      <c r="B263" s="14">
        <v>1990</v>
      </c>
      <c r="C263" s="14">
        <v>7</v>
      </c>
      <c r="D263" s="14">
        <v>43.862499999999997</v>
      </c>
    </row>
    <row r="264" spans="2:4">
      <c r="B264" s="14">
        <v>1990</v>
      </c>
      <c r="C264" s="14">
        <v>8</v>
      </c>
      <c r="D264" s="14">
        <v>50.91</v>
      </c>
    </row>
    <row r="265" spans="2:4">
      <c r="B265" s="14">
        <v>1990</v>
      </c>
      <c r="C265" s="14">
        <v>9</v>
      </c>
      <c r="D265" s="14">
        <v>50.85</v>
      </c>
    </row>
    <row r="266" spans="2:4">
      <c r="B266" s="14">
        <v>1990</v>
      </c>
      <c r="C266" s="14">
        <v>10</v>
      </c>
      <c r="D266" s="14">
        <v>53.875</v>
      </c>
    </row>
    <row r="267" spans="2:4">
      <c r="B267" s="14">
        <v>1990</v>
      </c>
      <c r="C267" s="14">
        <v>11</v>
      </c>
      <c r="D267" s="14">
        <v>48.672499999999999</v>
      </c>
    </row>
    <row r="268" spans="2:4">
      <c r="B268" s="14">
        <v>1990</v>
      </c>
      <c r="C268" s="14">
        <v>12</v>
      </c>
      <c r="D268" s="14">
        <v>52.18</v>
      </c>
    </row>
    <row r="269" spans="2:4">
      <c r="B269" s="14">
        <v>1990</v>
      </c>
      <c r="C269" s="14">
        <v>13</v>
      </c>
      <c r="D269" s="14">
        <v>33.487499999999997</v>
      </c>
    </row>
    <row r="270" spans="2:4">
      <c r="B270" s="14">
        <v>1990</v>
      </c>
      <c r="C270" s="14">
        <v>14</v>
      </c>
      <c r="D270" s="14">
        <v>53.327500000000001</v>
      </c>
    </row>
    <row r="271" spans="2:4">
      <c r="B271" s="14">
        <v>1991</v>
      </c>
      <c r="C271" s="14">
        <v>1</v>
      </c>
      <c r="D271" s="14">
        <v>23.412500000000001</v>
      </c>
    </row>
    <row r="272" spans="2:4">
      <c r="B272" s="14">
        <v>1991</v>
      </c>
      <c r="C272" s="14">
        <v>2</v>
      </c>
      <c r="D272" s="14">
        <v>22.655000000000001</v>
      </c>
    </row>
    <row r="273" spans="2:4">
      <c r="B273" s="14">
        <v>1991</v>
      </c>
      <c r="C273" s="14">
        <v>3</v>
      </c>
      <c r="D273" s="14">
        <v>27.195</v>
      </c>
    </row>
    <row r="274" spans="2:4">
      <c r="B274" s="14">
        <v>1991</v>
      </c>
      <c r="C274" s="14">
        <v>4</v>
      </c>
      <c r="D274" s="14">
        <v>28.1325</v>
      </c>
    </row>
    <row r="275" spans="2:4">
      <c r="B275" s="14">
        <v>1991</v>
      </c>
      <c r="C275" s="14">
        <v>5</v>
      </c>
      <c r="D275" s="14">
        <v>28.98</v>
      </c>
    </row>
    <row r="276" spans="2:4">
      <c r="B276" s="14">
        <v>1991</v>
      </c>
      <c r="C276" s="14">
        <v>6</v>
      </c>
      <c r="D276" s="14">
        <v>27.83</v>
      </c>
    </row>
    <row r="277" spans="2:4">
      <c r="B277" s="14">
        <v>1991</v>
      </c>
      <c r="C277" s="14">
        <v>7</v>
      </c>
      <c r="D277" s="14">
        <v>29.49</v>
      </c>
    </row>
    <row r="278" spans="2:4">
      <c r="B278" s="14">
        <v>1991</v>
      </c>
      <c r="C278" s="14">
        <v>8</v>
      </c>
      <c r="D278" s="14">
        <v>29.767499999999998</v>
      </c>
    </row>
    <row r="279" spans="2:4">
      <c r="B279" s="14">
        <v>1991</v>
      </c>
      <c r="C279" s="14">
        <v>9</v>
      </c>
      <c r="D279" s="14">
        <v>29.1</v>
      </c>
    </row>
    <row r="280" spans="2:4">
      <c r="B280" s="14">
        <v>1991</v>
      </c>
      <c r="C280" s="14">
        <v>10</v>
      </c>
      <c r="D280" s="14">
        <v>29.28</v>
      </c>
    </row>
    <row r="281" spans="2:4">
      <c r="B281" s="14">
        <v>1991</v>
      </c>
      <c r="C281" s="14">
        <v>11</v>
      </c>
      <c r="D281" s="14">
        <v>30.34</v>
      </c>
    </row>
    <row r="282" spans="2:4">
      <c r="B282" s="14">
        <v>1991</v>
      </c>
      <c r="C282" s="14">
        <v>12</v>
      </c>
      <c r="D282" s="14">
        <v>29.765000000000001</v>
      </c>
    </row>
    <row r="283" spans="2:4">
      <c r="B283" s="14">
        <v>1991</v>
      </c>
      <c r="C283" s="14">
        <v>13</v>
      </c>
      <c r="D283" s="14">
        <v>26.4375</v>
      </c>
    </row>
    <row r="284" spans="2:4">
      <c r="B284" s="14">
        <v>1991</v>
      </c>
      <c r="C284" s="14">
        <v>14</v>
      </c>
      <c r="D284" s="14">
        <v>31.22</v>
      </c>
    </row>
    <row r="285" spans="2:4">
      <c r="B285" s="14">
        <v>1992</v>
      </c>
      <c r="C285" s="14">
        <v>1</v>
      </c>
      <c r="D285" s="14">
        <v>20.161625000000001</v>
      </c>
    </row>
    <row r="286" spans="2:4">
      <c r="B286" s="14">
        <v>1992</v>
      </c>
      <c r="C286" s="14">
        <v>2</v>
      </c>
      <c r="D286" s="14">
        <v>17.889849999999999</v>
      </c>
    </row>
    <row r="287" spans="2:4">
      <c r="B287" s="14">
        <v>1992</v>
      </c>
      <c r="C287" s="14">
        <v>3</v>
      </c>
      <c r="D287" s="14">
        <v>27.730174999999999</v>
      </c>
    </row>
    <row r="288" spans="2:4">
      <c r="B288" s="14">
        <v>1992</v>
      </c>
      <c r="C288" s="14">
        <v>4</v>
      </c>
      <c r="D288" s="14">
        <v>34.530374999999999</v>
      </c>
    </row>
    <row r="289" spans="2:4">
      <c r="B289" s="14">
        <v>1992</v>
      </c>
      <c r="C289" s="14">
        <v>5</v>
      </c>
      <c r="D289" s="14">
        <v>38.242049999999999</v>
      </c>
    </row>
    <row r="290" spans="2:4">
      <c r="B290" s="14">
        <v>1992</v>
      </c>
      <c r="C290" s="14">
        <v>6</v>
      </c>
      <c r="D290" s="14">
        <v>41.678449999999998</v>
      </c>
    </row>
    <row r="291" spans="2:4">
      <c r="B291" s="14">
        <v>1992</v>
      </c>
      <c r="C291" s="14">
        <v>7</v>
      </c>
      <c r="D291" s="14">
        <v>38.747225</v>
      </c>
    </row>
    <row r="292" spans="2:4">
      <c r="B292" s="14">
        <v>1992</v>
      </c>
      <c r="C292" s="14">
        <v>8</v>
      </c>
      <c r="D292" s="14">
        <v>42.582925000000003</v>
      </c>
    </row>
    <row r="293" spans="2:4">
      <c r="B293" s="14">
        <v>1992</v>
      </c>
      <c r="C293" s="14">
        <v>9</v>
      </c>
      <c r="D293" s="14">
        <v>39.122324999999996</v>
      </c>
    </row>
    <row r="294" spans="2:4">
      <c r="B294" s="14">
        <v>1992</v>
      </c>
      <c r="C294" s="14">
        <v>10</v>
      </c>
      <c r="D294" s="14">
        <v>37.473700000000001</v>
      </c>
    </row>
    <row r="295" spans="2:4">
      <c r="B295" s="14">
        <v>1992</v>
      </c>
      <c r="C295" s="14">
        <v>11</v>
      </c>
      <c r="D295" s="14">
        <v>40.45635</v>
      </c>
    </row>
    <row r="296" spans="2:4">
      <c r="B296" s="14">
        <v>1992</v>
      </c>
      <c r="C296" s="14">
        <v>12</v>
      </c>
      <c r="D296" s="14">
        <v>41.073450000000001</v>
      </c>
    </row>
    <row r="297" spans="2:4">
      <c r="B297" s="14">
        <v>1992</v>
      </c>
      <c r="C297" s="14">
        <v>13</v>
      </c>
      <c r="D297" s="14">
        <v>37.576549999999997</v>
      </c>
    </row>
    <row r="298" spans="2:4">
      <c r="B298" s="14">
        <v>1992</v>
      </c>
      <c r="C298" s="14">
        <v>14</v>
      </c>
      <c r="D298" s="14">
        <v>41.251925</v>
      </c>
    </row>
    <row r="299" spans="2:4">
      <c r="B299" s="14">
        <v>1993</v>
      </c>
      <c r="C299" s="14">
        <v>1</v>
      </c>
      <c r="D299" s="14">
        <v>19.3721</v>
      </c>
    </row>
    <row r="300" spans="2:4">
      <c r="B300" s="14">
        <v>1993</v>
      </c>
      <c r="C300" s="14">
        <v>2</v>
      </c>
      <c r="D300" s="14">
        <v>17.15175</v>
      </c>
    </row>
    <row r="301" spans="2:4">
      <c r="B301" s="14">
        <v>1993</v>
      </c>
      <c r="C301" s="14">
        <v>3</v>
      </c>
      <c r="D301" s="14">
        <v>24.438974999999999</v>
      </c>
    </row>
    <row r="302" spans="2:4">
      <c r="B302" s="14">
        <v>1993</v>
      </c>
      <c r="C302" s="14">
        <v>4</v>
      </c>
      <c r="D302" s="14">
        <v>31.611249999999998</v>
      </c>
    </row>
    <row r="303" spans="2:4">
      <c r="B303" s="14">
        <v>1993</v>
      </c>
      <c r="C303" s="14">
        <v>5</v>
      </c>
      <c r="D303" s="14">
        <v>37.047175000000003</v>
      </c>
    </row>
    <row r="304" spans="2:4">
      <c r="B304" s="14">
        <v>1993</v>
      </c>
      <c r="C304" s="14">
        <v>6</v>
      </c>
      <c r="D304" s="14">
        <v>43.526724999999999</v>
      </c>
    </row>
    <row r="305" spans="2:4">
      <c r="B305" s="14">
        <v>1993</v>
      </c>
      <c r="C305" s="14">
        <v>7</v>
      </c>
      <c r="D305" s="14">
        <v>36.318150000000003</v>
      </c>
    </row>
    <row r="306" spans="2:4">
      <c r="B306" s="14">
        <v>1993</v>
      </c>
      <c r="C306" s="14">
        <v>8</v>
      </c>
      <c r="D306" s="14">
        <v>38.841000000000001</v>
      </c>
    </row>
    <row r="307" spans="2:4">
      <c r="B307" s="14">
        <v>1993</v>
      </c>
      <c r="C307" s="14">
        <v>9</v>
      </c>
      <c r="D307" s="14">
        <v>36.154800000000002</v>
      </c>
    </row>
    <row r="308" spans="2:4">
      <c r="B308" s="14">
        <v>1993</v>
      </c>
      <c r="C308" s="14">
        <v>10</v>
      </c>
      <c r="D308" s="14">
        <v>35.501399999999997</v>
      </c>
    </row>
    <row r="309" spans="2:4">
      <c r="B309" s="14">
        <v>1993</v>
      </c>
      <c r="C309" s="14">
        <v>11</v>
      </c>
      <c r="D309" s="14">
        <v>33.964700000000001</v>
      </c>
    </row>
    <row r="310" spans="2:4">
      <c r="B310" s="14">
        <v>1993</v>
      </c>
      <c r="C310" s="14">
        <v>12</v>
      </c>
      <c r="D310" s="14">
        <v>36.572249999999997</v>
      </c>
    </row>
    <row r="311" spans="2:4">
      <c r="B311" s="14">
        <v>1993</v>
      </c>
      <c r="C311" s="14">
        <v>13</v>
      </c>
      <c r="D311" s="14">
        <v>36.076149999999998</v>
      </c>
    </row>
    <row r="312" spans="2:4">
      <c r="B312" s="14">
        <v>1993</v>
      </c>
      <c r="C312" s="14">
        <v>14</v>
      </c>
      <c r="D312" s="14">
        <v>37.083475</v>
      </c>
    </row>
    <row r="313" spans="2:4">
      <c r="B313" s="14">
        <v>1994</v>
      </c>
      <c r="C313" s="14">
        <v>1</v>
      </c>
      <c r="D313" s="14">
        <v>10.862774999999999</v>
      </c>
    </row>
    <row r="314" spans="2:4">
      <c r="B314" s="14">
        <v>1994</v>
      </c>
      <c r="C314" s="14">
        <v>2</v>
      </c>
      <c r="D314" s="14">
        <v>11.092675</v>
      </c>
    </row>
    <row r="315" spans="2:4">
      <c r="B315" s="14">
        <v>1994</v>
      </c>
      <c r="C315" s="14">
        <v>3</v>
      </c>
      <c r="D315" s="14">
        <v>16.952100000000002</v>
      </c>
    </row>
    <row r="316" spans="2:4">
      <c r="B316" s="14">
        <v>1994</v>
      </c>
      <c r="C316" s="14">
        <v>4</v>
      </c>
      <c r="D316" s="14">
        <v>22.569524999999999</v>
      </c>
    </row>
    <row r="317" spans="2:4">
      <c r="B317" s="14">
        <v>1994</v>
      </c>
      <c r="C317" s="14">
        <v>5</v>
      </c>
      <c r="D317" s="14">
        <v>33.002749999999999</v>
      </c>
    </row>
    <row r="318" spans="2:4">
      <c r="B318" s="14">
        <v>1994</v>
      </c>
      <c r="C318" s="14">
        <v>6</v>
      </c>
      <c r="D318" s="14">
        <v>36.408900000000003</v>
      </c>
    </row>
    <row r="319" spans="2:4">
      <c r="B319" s="14">
        <v>1994</v>
      </c>
      <c r="C319" s="14">
        <v>7</v>
      </c>
      <c r="D319" s="14">
        <v>45.314500000000002</v>
      </c>
    </row>
    <row r="320" spans="2:4">
      <c r="B320" s="14">
        <v>1994</v>
      </c>
      <c r="C320" s="14">
        <v>8</v>
      </c>
      <c r="D320" s="14">
        <v>34.115949999999998</v>
      </c>
    </row>
    <row r="321" spans="2:4">
      <c r="B321" s="14">
        <v>1994</v>
      </c>
      <c r="C321" s="14">
        <v>9</v>
      </c>
      <c r="D321" s="14">
        <v>30.960875000000001</v>
      </c>
    </row>
    <row r="322" spans="2:4">
      <c r="B322" s="14">
        <v>1994</v>
      </c>
      <c r="C322" s="14">
        <v>10</v>
      </c>
      <c r="D322" s="14">
        <v>30.594850000000001</v>
      </c>
    </row>
    <row r="323" spans="2:4">
      <c r="B323" s="14">
        <v>1994</v>
      </c>
      <c r="C323" s="14">
        <v>11</v>
      </c>
      <c r="D323" s="14">
        <v>32.787975000000003</v>
      </c>
    </row>
    <row r="324" spans="2:4">
      <c r="B324" s="14">
        <v>1994</v>
      </c>
      <c r="C324" s="14">
        <v>12</v>
      </c>
      <c r="D324" s="14">
        <v>33.353650000000002</v>
      </c>
    </row>
    <row r="325" spans="2:4">
      <c r="B325" s="14">
        <v>1994</v>
      </c>
      <c r="C325" s="14">
        <v>13</v>
      </c>
      <c r="D325" s="14">
        <v>38.986199999999997</v>
      </c>
    </row>
    <row r="326" spans="2:4">
      <c r="B326" s="14">
        <v>1994</v>
      </c>
      <c r="C326" s="14">
        <v>14</v>
      </c>
      <c r="D326" s="14">
        <v>33.05115</v>
      </c>
    </row>
    <row r="327" spans="2:4">
      <c r="B327" s="14">
        <v>1995</v>
      </c>
      <c r="C327" s="14">
        <v>1</v>
      </c>
      <c r="D327" s="14">
        <v>28.067793900000002</v>
      </c>
    </row>
    <row r="328" spans="2:4">
      <c r="B328" s="14">
        <v>1995</v>
      </c>
      <c r="C328" s="14">
        <v>2</v>
      </c>
      <c r="D328" s="14">
        <v>29.3863178</v>
      </c>
    </row>
    <row r="329" spans="2:4">
      <c r="B329" s="14">
        <v>1995</v>
      </c>
      <c r="C329" s="14">
        <v>3</v>
      </c>
      <c r="D329" s="14">
        <v>34.151904199999997</v>
      </c>
    </row>
    <row r="330" spans="2:4">
      <c r="B330" s="14">
        <v>1995</v>
      </c>
      <c r="C330" s="14">
        <v>4</v>
      </c>
      <c r="D330" s="14">
        <v>37.860841899999997</v>
      </c>
    </row>
    <row r="331" spans="2:4">
      <c r="B331" s="14">
        <v>1995</v>
      </c>
      <c r="C331" s="14">
        <v>5</v>
      </c>
      <c r="D331" s="14">
        <v>41.355914499999997</v>
      </c>
    </row>
    <row r="332" spans="2:4">
      <c r="B332" s="14">
        <v>1995</v>
      </c>
      <c r="C332" s="14">
        <v>6</v>
      </c>
      <c r="D332" s="14">
        <v>43.472783399999997</v>
      </c>
    </row>
    <row r="333" spans="2:4">
      <c r="B333" s="14">
        <v>1995</v>
      </c>
      <c r="C333" s="14">
        <v>7</v>
      </c>
      <c r="D333" s="14">
        <v>45.956331800000001</v>
      </c>
    </row>
    <row r="334" spans="2:4">
      <c r="B334" s="14">
        <v>1995</v>
      </c>
      <c r="C334" s="14">
        <v>8</v>
      </c>
      <c r="D334" s="14">
        <v>36.012692399999999</v>
      </c>
    </row>
    <row r="335" spans="2:4">
      <c r="B335" s="14">
        <v>1995</v>
      </c>
      <c r="C335" s="14">
        <v>9</v>
      </c>
      <c r="D335" s="14">
        <v>41.966387699999999</v>
      </c>
    </row>
    <row r="336" spans="2:4">
      <c r="B336" s="14">
        <v>1995</v>
      </c>
      <c r="C336" s="14">
        <v>10</v>
      </c>
      <c r="D336" s="14">
        <v>42.7407836</v>
      </c>
    </row>
    <row r="337" spans="2:4">
      <c r="B337" s="14">
        <v>1995</v>
      </c>
      <c r="C337" s="14">
        <v>11</v>
      </c>
      <c r="D337" s="14">
        <v>41.160686499999997</v>
      </c>
    </row>
    <row r="338" spans="2:4">
      <c r="B338" s="14">
        <v>1995</v>
      </c>
      <c r="C338" s="14">
        <v>12</v>
      </c>
      <c r="D338" s="14">
        <v>43.152838799999998</v>
      </c>
    </row>
    <row r="339" spans="2:4">
      <c r="B339" s="14">
        <v>1995</v>
      </c>
      <c r="C339" s="14">
        <v>13</v>
      </c>
      <c r="D339" s="14">
        <v>44.522668099999997</v>
      </c>
    </row>
    <row r="340" spans="2:4">
      <c r="B340" s="14">
        <v>1995</v>
      </c>
      <c r="C340" s="14">
        <v>14</v>
      </c>
      <c r="D340" s="14">
        <v>42.404623299999997</v>
      </c>
    </row>
    <row r="341" spans="2:4">
      <c r="B341" s="14">
        <v>1996</v>
      </c>
      <c r="C341" s="14">
        <v>1</v>
      </c>
      <c r="D341" s="14">
        <v>17.714815000000002</v>
      </c>
    </row>
    <row r="342" spans="2:4">
      <c r="B342" s="14">
        <v>1996</v>
      </c>
      <c r="C342" s="14">
        <v>2</v>
      </c>
      <c r="D342" s="14">
        <v>18.013653699999999</v>
      </c>
    </row>
    <row r="343" spans="2:4">
      <c r="B343" s="14">
        <v>1996</v>
      </c>
      <c r="C343" s="14">
        <v>3</v>
      </c>
      <c r="D343" s="14">
        <v>23.828939500000001</v>
      </c>
    </row>
    <row r="344" spans="2:4">
      <c r="B344" s="14">
        <v>1996</v>
      </c>
      <c r="C344" s="14">
        <v>4</v>
      </c>
      <c r="D344" s="14">
        <v>27.289170599999999</v>
      </c>
    </row>
    <row r="345" spans="2:4">
      <c r="B345" s="14">
        <v>1996</v>
      </c>
      <c r="C345" s="14">
        <v>5</v>
      </c>
      <c r="D345" s="14">
        <v>26.554293900000001</v>
      </c>
    </row>
    <row r="346" spans="2:4">
      <c r="B346" s="14">
        <v>1996</v>
      </c>
      <c r="C346" s="14">
        <v>6</v>
      </c>
      <c r="D346" s="14">
        <v>34.885923200000001</v>
      </c>
    </row>
    <row r="347" spans="2:4">
      <c r="B347" s="14">
        <v>1996</v>
      </c>
      <c r="C347" s="14">
        <v>7</v>
      </c>
      <c r="D347" s="14">
        <v>38.762908000000003</v>
      </c>
    </row>
    <row r="348" spans="2:4">
      <c r="B348" s="14">
        <v>1996</v>
      </c>
      <c r="C348" s="14">
        <v>8</v>
      </c>
      <c r="D348" s="14">
        <v>26.472024000000001</v>
      </c>
    </row>
    <row r="349" spans="2:4">
      <c r="B349" s="14">
        <v>1996</v>
      </c>
      <c r="C349" s="14">
        <v>9</v>
      </c>
      <c r="D349" s="14">
        <v>33.221748900000001</v>
      </c>
    </row>
    <row r="350" spans="2:4">
      <c r="B350" s="14">
        <v>1996</v>
      </c>
      <c r="C350" s="14">
        <v>10</v>
      </c>
      <c r="D350" s="14">
        <v>35.312904699999997</v>
      </c>
    </row>
    <row r="351" spans="2:4">
      <c r="B351" s="14">
        <v>1996</v>
      </c>
      <c r="C351" s="14">
        <v>11</v>
      </c>
      <c r="D351" s="14">
        <v>37.337943899999999</v>
      </c>
    </row>
    <row r="352" spans="2:4">
      <c r="B352" s="14">
        <v>1996</v>
      </c>
      <c r="C352" s="14">
        <v>12</v>
      </c>
      <c r="D352" s="14">
        <v>34.943121499999997</v>
      </c>
    </row>
    <row r="353" spans="2:4">
      <c r="B353" s="14">
        <v>1996</v>
      </c>
      <c r="C353" s="14">
        <v>13</v>
      </c>
      <c r="D353" s="14">
        <v>34.538043600000002</v>
      </c>
    </row>
    <row r="354" spans="2:4">
      <c r="B354" s="14">
        <v>1996</v>
      </c>
      <c r="C354" s="14">
        <v>14</v>
      </c>
      <c r="D354" s="14">
        <v>30.2102231</v>
      </c>
    </row>
    <row r="355" spans="2:4">
      <c r="B355" s="14">
        <v>1997</v>
      </c>
      <c r="C355" s="14">
        <v>1</v>
      </c>
      <c r="D355" s="14">
        <v>21.2334341</v>
      </c>
    </row>
    <row r="356" spans="2:4">
      <c r="B356" s="14">
        <v>1997</v>
      </c>
      <c r="C356" s="14">
        <v>2</v>
      </c>
      <c r="D356" s="14">
        <v>18.807725399999999</v>
      </c>
    </row>
    <row r="357" spans="2:4">
      <c r="B357" s="14">
        <v>1997</v>
      </c>
      <c r="C357" s="14">
        <v>3</v>
      </c>
      <c r="D357" s="14">
        <v>28.098376500000001</v>
      </c>
    </row>
    <row r="358" spans="2:4">
      <c r="B358" s="14">
        <v>1997</v>
      </c>
      <c r="C358" s="14">
        <v>4</v>
      </c>
      <c r="D358" s="14">
        <v>29.164850399999999</v>
      </c>
    </row>
    <row r="359" spans="2:4">
      <c r="B359" s="14">
        <v>1997</v>
      </c>
      <c r="C359" s="14">
        <v>5</v>
      </c>
      <c r="D359" s="14">
        <v>37.790983799999999</v>
      </c>
    </row>
    <row r="360" spans="2:4">
      <c r="B360" s="14">
        <v>1997</v>
      </c>
      <c r="C360" s="14">
        <v>6</v>
      </c>
      <c r="D360" s="14">
        <v>44.127016900000001</v>
      </c>
    </row>
    <row r="361" spans="2:4">
      <c r="B361" s="14">
        <v>1997</v>
      </c>
      <c r="C361" s="14">
        <v>7</v>
      </c>
      <c r="D361" s="14">
        <v>53.167639800000003</v>
      </c>
    </row>
    <row r="362" spans="2:4">
      <c r="B362" s="14">
        <v>1997</v>
      </c>
      <c r="C362" s="14">
        <v>8</v>
      </c>
      <c r="D362" s="14">
        <v>43.230431799999998</v>
      </c>
    </row>
    <row r="363" spans="2:4">
      <c r="B363" s="14">
        <v>1997</v>
      </c>
      <c r="C363" s="14">
        <v>9</v>
      </c>
      <c r="D363" s="14">
        <v>42.328884899999998</v>
      </c>
    </row>
    <row r="364" spans="2:4">
      <c r="B364" s="14">
        <v>1997</v>
      </c>
      <c r="C364" s="14">
        <v>10</v>
      </c>
      <c r="D364" s="14">
        <v>36.354422300000003</v>
      </c>
    </row>
    <row r="365" spans="2:4">
      <c r="B365" s="14">
        <v>1997</v>
      </c>
      <c r="C365" s="14">
        <v>11</v>
      </c>
      <c r="D365" s="14">
        <v>37.647171800000002</v>
      </c>
    </row>
    <row r="366" spans="2:4">
      <c r="B366" s="14">
        <v>1997</v>
      </c>
      <c r="C366" s="14">
        <v>12</v>
      </c>
      <c r="D366" s="14">
        <v>41.439318200000002</v>
      </c>
    </row>
    <row r="367" spans="2:4">
      <c r="B367" s="14">
        <v>1997</v>
      </c>
      <c r="C367" s="14">
        <v>13</v>
      </c>
      <c r="D367" s="14">
        <v>52.249962699999998</v>
      </c>
    </row>
    <row r="368" spans="2:4">
      <c r="B368" s="14">
        <v>1997</v>
      </c>
      <c r="C368" s="14">
        <v>14</v>
      </c>
      <c r="D368" s="14">
        <v>40.570995699999997</v>
      </c>
    </row>
    <row r="369" spans="2:4">
      <c r="B369" s="14">
        <v>1998</v>
      </c>
      <c r="C369" s="14">
        <v>1</v>
      </c>
      <c r="D369" s="14">
        <v>23.219042300000002</v>
      </c>
    </row>
    <row r="370" spans="2:4">
      <c r="B370" s="14">
        <v>1998</v>
      </c>
      <c r="C370" s="14">
        <v>2</v>
      </c>
      <c r="D370" s="14">
        <v>28.463773799999998</v>
      </c>
    </row>
    <row r="371" spans="2:4">
      <c r="B371" s="14">
        <v>1998</v>
      </c>
      <c r="C371" s="14">
        <v>3</v>
      </c>
      <c r="D371" s="14">
        <v>32.7265467</v>
      </c>
    </row>
    <row r="372" spans="2:4">
      <c r="B372" s="14">
        <v>1998</v>
      </c>
      <c r="C372" s="14">
        <v>4</v>
      </c>
      <c r="D372" s="14">
        <v>41.185587699999999</v>
      </c>
    </row>
    <row r="373" spans="2:4">
      <c r="B373" s="14">
        <v>1998</v>
      </c>
      <c r="C373" s="14">
        <v>5</v>
      </c>
      <c r="D373" s="14">
        <v>52.240373900000002</v>
      </c>
    </row>
    <row r="374" spans="2:4">
      <c r="B374" s="14">
        <v>1998</v>
      </c>
      <c r="C374" s="14">
        <v>6</v>
      </c>
      <c r="D374" s="14">
        <v>53.455328000000002</v>
      </c>
    </row>
    <row r="375" spans="2:4">
      <c r="B375" s="14">
        <v>1998</v>
      </c>
      <c r="C375" s="14">
        <v>7</v>
      </c>
      <c r="D375" s="14">
        <v>56.251839099999998</v>
      </c>
    </row>
    <row r="376" spans="2:4">
      <c r="B376" s="14">
        <v>1998</v>
      </c>
      <c r="C376" s="14">
        <v>8</v>
      </c>
      <c r="D376" s="14">
        <v>40.863692100000002</v>
      </c>
    </row>
    <row r="377" spans="2:4">
      <c r="B377" s="14">
        <v>1998</v>
      </c>
      <c r="C377" s="14">
        <v>9</v>
      </c>
      <c r="D377" s="14">
        <v>48.0939032</v>
      </c>
    </row>
    <row r="378" spans="2:4">
      <c r="B378" s="14">
        <v>1998</v>
      </c>
      <c r="C378" s="14">
        <v>10</v>
      </c>
      <c r="D378" s="14">
        <v>52.806032399999999</v>
      </c>
    </row>
    <row r="379" spans="2:4">
      <c r="B379" s="14">
        <v>1998</v>
      </c>
      <c r="C379" s="14">
        <v>11</v>
      </c>
      <c r="D379" s="14">
        <v>54.654971400000001</v>
      </c>
    </row>
    <row r="380" spans="2:4">
      <c r="B380" s="14">
        <v>1998</v>
      </c>
      <c r="C380" s="14">
        <v>12</v>
      </c>
      <c r="D380" s="14">
        <v>53.522302600000003</v>
      </c>
    </row>
    <row r="381" spans="2:4">
      <c r="B381" s="14">
        <v>1998</v>
      </c>
      <c r="C381" s="14">
        <v>13</v>
      </c>
      <c r="D381" s="14">
        <v>58.929305599999999</v>
      </c>
    </row>
    <row r="382" spans="2:4">
      <c r="B382" s="14">
        <v>1998</v>
      </c>
      <c r="C382" s="14">
        <v>14</v>
      </c>
      <c r="D382" s="14">
        <v>48.263091099999997</v>
      </c>
    </row>
    <row r="383" spans="2:4">
      <c r="B383" s="14">
        <v>1999</v>
      </c>
      <c r="C383" s="14">
        <v>1</v>
      </c>
      <c r="D383" s="14">
        <v>14.5428867</v>
      </c>
    </row>
    <row r="384" spans="2:4">
      <c r="B384" s="14">
        <v>1999</v>
      </c>
      <c r="C384" s="14">
        <v>2</v>
      </c>
      <c r="D384" s="14">
        <v>19.1843906</v>
      </c>
    </row>
    <row r="385" spans="2:4">
      <c r="B385" s="14">
        <v>1999</v>
      </c>
      <c r="C385" s="14">
        <v>3</v>
      </c>
      <c r="D385" s="14">
        <v>23.560070799999998</v>
      </c>
    </row>
    <row r="386" spans="2:4">
      <c r="B386" s="14">
        <v>1999</v>
      </c>
      <c r="C386" s="14">
        <v>4</v>
      </c>
      <c r="D386" s="14">
        <v>31.011738099999999</v>
      </c>
    </row>
    <row r="387" spans="2:4">
      <c r="B387" s="14">
        <v>1999</v>
      </c>
      <c r="C387" s="14">
        <v>5</v>
      </c>
      <c r="D387" s="14">
        <v>37.082539400000002</v>
      </c>
    </row>
    <row r="388" spans="2:4">
      <c r="B388" s="14">
        <v>1999</v>
      </c>
      <c r="C388" s="14">
        <v>6</v>
      </c>
      <c r="D388" s="14">
        <v>47.479795299999999</v>
      </c>
    </row>
    <row r="389" spans="2:4">
      <c r="B389" s="14">
        <v>1999</v>
      </c>
      <c r="C389" s="14">
        <v>7</v>
      </c>
      <c r="D389" s="14">
        <v>54.026965199999999</v>
      </c>
    </row>
    <row r="390" spans="2:4">
      <c r="B390" s="14">
        <v>1999</v>
      </c>
      <c r="C390" s="14">
        <v>8</v>
      </c>
      <c r="D390" s="14">
        <v>47.754686300000003</v>
      </c>
    </row>
    <row r="391" spans="2:4">
      <c r="B391" s="14">
        <v>1999</v>
      </c>
      <c r="C391" s="14">
        <v>9</v>
      </c>
      <c r="D391" s="14">
        <v>40.548317400000002</v>
      </c>
    </row>
    <row r="392" spans="2:4">
      <c r="B392" s="14">
        <v>1999</v>
      </c>
      <c r="C392" s="14">
        <v>10</v>
      </c>
      <c r="D392" s="14">
        <v>45.810821300000001</v>
      </c>
    </row>
    <row r="393" spans="2:4">
      <c r="B393" s="14">
        <v>1999</v>
      </c>
      <c r="C393" s="14">
        <v>11</v>
      </c>
      <c r="D393" s="14">
        <v>48.729201199999999</v>
      </c>
    </row>
    <row r="394" spans="2:4">
      <c r="B394" s="14">
        <v>1999</v>
      </c>
      <c r="C394" s="14">
        <v>12</v>
      </c>
      <c r="D394" s="14">
        <v>44.835222000000002</v>
      </c>
    </row>
    <row r="395" spans="2:4">
      <c r="B395" s="14">
        <v>1999</v>
      </c>
      <c r="C395" s="14">
        <v>13</v>
      </c>
      <c r="D395" s="14">
        <v>58.639101199999999</v>
      </c>
    </row>
    <row r="396" spans="2:4">
      <c r="B396" s="14">
        <v>1999</v>
      </c>
      <c r="C396" s="14">
        <v>14</v>
      </c>
      <c r="D396" s="14">
        <v>43.509873499999998</v>
      </c>
    </row>
    <row r="397" spans="2:4">
      <c r="B397" s="14">
        <v>2000</v>
      </c>
      <c r="C397" s="14">
        <v>1</v>
      </c>
      <c r="D397" s="14">
        <v>20.4757085</v>
      </c>
    </row>
    <row r="398" spans="2:4">
      <c r="B398" s="14">
        <v>2000</v>
      </c>
      <c r="C398" s="14">
        <v>2</v>
      </c>
      <c r="D398" s="14">
        <v>24.206640199999999</v>
      </c>
    </row>
    <row r="399" spans="2:4">
      <c r="B399" s="14">
        <v>2000</v>
      </c>
      <c r="C399" s="14">
        <v>3</v>
      </c>
      <c r="D399" s="14">
        <v>32.9565634</v>
      </c>
    </row>
    <row r="400" spans="2:4">
      <c r="B400" s="14">
        <v>2000</v>
      </c>
      <c r="C400" s="14">
        <v>4</v>
      </c>
      <c r="D400" s="14">
        <v>36.154504899999999</v>
      </c>
    </row>
    <row r="401" spans="2:4">
      <c r="B401" s="14">
        <v>2000</v>
      </c>
      <c r="C401" s="14">
        <v>5</v>
      </c>
      <c r="D401" s="14">
        <v>41.573239000000001</v>
      </c>
    </row>
    <row r="402" spans="2:4">
      <c r="B402" s="14">
        <v>2000</v>
      </c>
      <c r="C402" s="14">
        <v>6</v>
      </c>
      <c r="D402" s="14">
        <v>47.880290199999997</v>
      </c>
    </row>
    <row r="403" spans="2:4">
      <c r="B403" s="14">
        <v>2000</v>
      </c>
      <c r="C403" s="14">
        <v>7</v>
      </c>
      <c r="D403" s="14">
        <v>39.396862200000001</v>
      </c>
    </row>
    <row r="404" spans="2:4">
      <c r="B404" s="14">
        <v>2000</v>
      </c>
      <c r="C404" s="14">
        <v>8</v>
      </c>
      <c r="D404" s="14">
        <v>36.465415900000004</v>
      </c>
    </row>
    <row r="405" spans="2:4">
      <c r="B405" s="14">
        <v>2000</v>
      </c>
      <c r="C405" s="14">
        <v>9</v>
      </c>
      <c r="D405" s="14">
        <v>42.6836354</v>
      </c>
    </row>
    <row r="406" spans="2:4">
      <c r="B406" s="14">
        <v>2000</v>
      </c>
      <c r="C406" s="14">
        <v>10</v>
      </c>
      <c r="D406" s="14">
        <v>44.460269500000003</v>
      </c>
    </row>
    <row r="407" spans="2:4">
      <c r="B407" s="14">
        <v>2000</v>
      </c>
      <c r="C407" s="14">
        <v>11</v>
      </c>
      <c r="D407" s="14">
        <v>43.882863399999998</v>
      </c>
    </row>
    <row r="408" spans="2:4">
      <c r="B408" s="14">
        <v>2000</v>
      </c>
      <c r="C408" s="14">
        <v>12</v>
      </c>
      <c r="D408" s="14">
        <v>41.129080500000001</v>
      </c>
    </row>
    <row r="409" spans="2:4">
      <c r="B409" s="14">
        <v>2000</v>
      </c>
      <c r="C409" s="14">
        <v>13</v>
      </c>
      <c r="D409" s="14">
        <v>37.353732899999997</v>
      </c>
    </row>
    <row r="410" spans="2:4">
      <c r="B410" s="14">
        <v>2000</v>
      </c>
      <c r="C410" s="14">
        <v>14</v>
      </c>
      <c r="D410" s="14">
        <v>40.063099999999999</v>
      </c>
    </row>
    <row r="411" spans="2:4">
      <c r="B411" s="14">
        <v>2001</v>
      </c>
      <c r="C411" s="14">
        <v>1</v>
      </c>
      <c r="D411" s="14">
        <v>18.664729600000001</v>
      </c>
    </row>
    <row r="412" spans="2:4">
      <c r="B412" s="14">
        <v>2001</v>
      </c>
      <c r="C412" s="14">
        <v>2</v>
      </c>
      <c r="D412" s="14">
        <v>27.5221804</v>
      </c>
    </row>
    <row r="413" spans="2:4">
      <c r="B413" s="14">
        <v>2001</v>
      </c>
      <c r="C413" s="14">
        <v>3</v>
      </c>
      <c r="D413" s="14">
        <v>22.608702399999999</v>
      </c>
    </row>
    <row r="414" spans="2:4">
      <c r="B414" s="14">
        <v>2001</v>
      </c>
      <c r="C414" s="14">
        <v>4</v>
      </c>
      <c r="D414" s="14">
        <v>27.468674799999999</v>
      </c>
    </row>
    <row r="415" spans="2:4">
      <c r="B415" s="14">
        <v>2001</v>
      </c>
      <c r="C415" s="14">
        <v>5</v>
      </c>
      <c r="D415" s="14">
        <v>27.9365907</v>
      </c>
    </row>
    <row r="416" spans="2:4">
      <c r="B416" s="14">
        <v>2001</v>
      </c>
      <c r="C416" s="14">
        <v>6</v>
      </c>
      <c r="D416" s="14">
        <v>25.700200800000001</v>
      </c>
    </row>
    <row r="417" spans="2:4">
      <c r="B417" s="14">
        <v>2001</v>
      </c>
      <c r="C417" s="14">
        <v>7</v>
      </c>
      <c r="D417" s="14">
        <v>21.164360899999998</v>
      </c>
    </row>
    <row r="418" spans="2:4">
      <c r="B418" s="14">
        <v>2001</v>
      </c>
      <c r="C418" s="14">
        <v>8</v>
      </c>
      <c r="D418" s="14">
        <v>22.302078099999999</v>
      </c>
    </row>
    <row r="419" spans="2:4">
      <c r="B419" s="14">
        <v>2001</v>
      </c>
      <c r="C419" s="14">
        <v>9</v>
      </c>
      <c r="D419" s="14">
        <v>25.070735200000001</v>
      </c>
    </row>
    <row r="420" spans="2:4">
      <c r="B420" s="14">
        <v>2001</v>
      </c>
      <c r="C420" s="14">
        <v>10</v>
      </c>
      <c r="D420" s="14">
        <v>31.390698</v>
      </c>
    </row>
    <row r="421" spans="2:4">
      <c r="B421" s="14">
        <v>2001</v>
      </c>
      <c r="C421" s="14">
        <v>11</v>
      </c>
      <c r="D421" s="14">
        <v>31.627083299999999</v>
      </c>
    </row>
    <row r="422" spans="2:4">
      <c r="B422" s="14">
        <v>2001</v>
      </c>
      <c r="C422" s="14">
        <v>12</v>
      </c>
      <c r="D422" s="14">
        <v>27.119907099999999</v>
      </c>
    </row>
    <row r="423" spans="2:4">
      <c r="B423" s="14">
        <v>2001</v>
      </c>
      <c r="C423" s="14">
        <v>13</v>
      </c>
      <c r="D423" s="14">
        <v>29.994284199999999</v>
      </c>
    </row>
    <row r="424" spans="2:4">
      <c r="B424" s="14">
        <v>2001</v>
      </c>
      <c r="C424" s="14">
        <v>14</v>
      </c>
      <c r="D424" s="14">
        <v>28.561717999999999</v>
      </c>
    </row>
    <row r="425" spans="2:4">
      <c r="B425" s="14">
        <v>2002</v>
      </c>
      <c r="C425" s="14">
        <v>1</v>
      </c>
      <c r="D425" s="14">
        <v>32.217762499999999</v>
      </c>
    </row>
    <row r="426" spans="2:4">
      <c r="B426" s="14">
        <v>2002</v>
      </c>
      <c r="C426" s="14">
        <v>2</v>
      </c>
      <c r="D426" s="14">
        <v>36.398688800000002</v>
      </c>
    </row>
    <row r="427" spans="2:4">
      <c r="B427" s="14">
        <v>2002</v>
      </c>
      <c r="C427" s="14">
        <v>3</v>
      </c>
      <c r="D427" s="14">
        <v>46.799952099999999</v>
      </c>
    </row>
    <row r="428" spans="2:4">
      <c r="B428" s="14">
        <v>2002</v>
      </c>
      <c r="C428" s="14">
        <v>4</v>
      </c>
      <c r="D428" s="14">
        <v>48.093073199999999</v>
      </c>
    </row>
    <row r="429" spans="2:4">
      <c r="B429" s="14">
        <v>2002</v>
      </c>
      <c r="C429" s="14">
        <v>5</v>
      </c>
      <c r="D429" s="14">
        <v>44.606480300000001</v>
      </c>
    </row>
    <row r="430" spans="2:4">
      <c r="B430" s="14">
        <v>2002</v>
      </c>
      <c r="C430" s="14">
        <v>6</v>
      </c>
      <c r="D430" s="14">
        <v>42.549199899999998</v>
      </c>
    </row>
    <row r="431" spans="2:4">
      <c r="B431" s="14">
        <v>2002</v>
      </c>
      <c r="C431" s="14">
        <v>7</v>
      </c>
      <c r="D431" s="14">
        <v>43.915607199999997</v>
      </c>
    </row>
    <row r="432" spans="2:4">
      <c r="B432" s="14">
        <v>2002</v>
      </c>
      <c r="C432" s="14">
        <v>8</v>
      </c>
      <c r="D432" s="14">
        <v>35.8446268</v>
      </c>
    </row>
    <row r="433" spans="2:4">
      <c r="B433" s="14">
        <v>2002</v>
      </c>
      <c r="C433" s="14">
        <v>9</v>
      </c>
      <c r="D433" s="14">
        <v>43.987912100000003</v>
      </c>
    </row>
    <row r="434" spans="2:4">
      <c r="B434" s="14">
        <v>2002</v>
      </c>
      <c r="C434" s="14">
        <v>10</v>
      </c>
      <c r="D434" s="14">
        <v>45.802919500000002</v>
      </c>
    </row>
    <row r="435" spans="2:4">
      <c r="B435" s="14">
        <v>2002</v>
      </c>
      <c r="C435" s="14">
        <v>11</v>
      </c>
      <c r="D435" s="14">
        <v>48.821596499999998</v>
      </c>
    </row>
    <row r="436" spans="2:4">
      <c r="B436" s="14">
        <v>2002</v>
      </c>
      <c r="C436" s="14">
        <v>12</v>
      </c>
      <c r="D436" s="14">
        <v>45.604081000000001</v>
      </c>
    </row>
    <row r="437" spans="2:4">
      <c r="B437" s="14">
        <v>2002</v>
      </c>
      <c r="C437" s="14">
        <v>13</v>
      </c>
      <c r="D437" s="14">
        <v>41.567764500000003</v>
      </c>
    </row>
    <row r="438" spans="2:4">
      <c r="B438" s="14">
        <v>2002</v>
      </c>
      <c r="C438" s="14">
        <v>14</v>
      </c>
      <c r="D438" s="14">
        <v>47.739244100000001</v>
      </c>
    </row>
    <row r="439" spans="2:4">
      <c r="B439" s="14">
        <v>2003</v>
      </c>
      <c r="C439" s="14">
        <v>1</v>
      </c>
      <c r="D439" s="14">
        <v>30.365282000000001</v>
      </c>
    </row>
    <row r="440" spans="2:4">
      <c r="B440" s="14">
        <v>2003</v>
      </c>
      <c r="C440" s="14">
        <v>2</v>
      </c>
      <c r="D440" s="14">
        <v>39.633955800000003</v>
      </c>
    </row>
    <row r="441" spans="2:4">
      <c r="B441" s="14">
        <v>2003</v>
      </c>
      <c r="C441" s="14">
        <v>3</v>
      </c>
      <c r="D441" s="14">
        <v>54.712842999999999</v>
      </c>
    </row>
    <row r="442" spans="2:4">
      <c r="B442" s="14">
        <v>2003</v>
      </c>
      <c r="C442" s="14">
        <v>4</v>
      </c>
      <c r="D442" s="14">
        <v>67.785823199999996</v>
      </c>
    </row>
    <row r="443" spans="2:4">
      <c r="B443" s="14">
        <v>2003</v>
      </c>
      <c r="C443" s="14">
        <v>5</v>
      </c>
      <c r="D443" s="14">
        <v>75.740281999999993</v>
      </c>
    </row>
    <row r="444" spans="2:4">
      <c r="B444" s="14">
        <v>2003</v>
      </c>
      <c r="C444" s="14">
        <v>6</v>
      </c>
      <c r="D444" s="14">
        <v>89.228277399999996</v>
      </c>
    </row>
    <row r="445" spans="2:4">
      <c r="B445" s="14">
        <v>2003</v>
      </c>
      <c r="C445" s="14">
        <v>7</v>
      </c>
      <c r="D445" s="14">
        <v>88.329077699999999</v>
      </c>
    </row>
    <row r="446" spans="2:4">
      <c r="B446" s="14">
        <v>2003</v>
      </c>
      <c r="C446" s="14">
        <v>8</v>
      </c>
      <c r="D446" s="14">
        <v>79.475419200000005</v>
      </c>
    </row>
    <row r="447" spans="2:4">
      <c r="B447" s="14">
        <v>2003</v>
      </c>
      <c r="C447" s="14">
        <v>9</v>
      </c>
      <c r="D447" s="14">
        <v>82.518864300000004</v>
      </c>
    </row>
    <row r="448" spans="2:4">
      <c r="B448" s="14">
        <v>2003</v>
      </c>
      <c r="C448" s="14">
        <v>10</v>
      </c>
      <c r="D448" s="14">
        <v>91.372522900000007</v>
      </c>
    </row>
    <row r="449" spans="2:4">
      <c r="B449" s="14">
        <v>2003</v>
      </c>
      <c r="C449" s="14">
        <v>11</v>
      </c>
      <c r="D449" s="14">
        <v>84.178925300000003</v>
      </c>
    </row>
    <row r="450" spans="2:4">
      <c r="B450" s="14">
        <v>2003</v>
      </c>
      <c r="C450" s="14">
        <v>12</v>
      </c>
      <c r="D450" s="14">
        <v>93.5859375</v>
      </c>
    </row>
    <row r="451" spans="2:4">
      <c r="B451" s="14">
        <v>2003</v>
      </c>
      <c r="C451" s="14">
        <v>13</v>
      </c>
      <c r="D451" s="14">
        <v>72.350990899999999</v>
      </c>
    </row>
    <row r="452" spans="2:4">
      <c r="B452" s="14">
        <v>2003</v>
      </c>
      <c r="C452" s="14">
        <v>14</v>
      </c>
      <c r="D452" s="14">
        <v>89.159108200000006</v>
      </c>
    </row>
    <row r="453" spans="2:4">
      <c r="B453" s="14">
        <v>2004</v>
      </c>
      <c r="C453" s="14">
        <v>1</v>
      </c>
      <c r="D453" s="14">
        <v>25.45</v>
      </c>
    </row>
    <row r="454" spans="2:4">
      <c r="B454" s="14">
        <v>2004</v>
      </c>
      <c r="C454" s="14">
        <v>2</v>
      </c>
      <c r="D454" s="14">
        <v>20.04</v>
      </c>
    </row>
    <row r="455" spans="2:4">
      <c r="B455" s="14">
        <v>2004</v>
      </c>
      <c r="C455" s="14">
        <v>3</v>
      </c>
      <c r="D455" s="14">
        <v>28.86</v>
      </c>
    </row>
    <row r="456" spans="2:4">
      <c r="B456" s="14">
        <v>2004</v>
      </c>
      <c r="C456" s="14">
        <v>4</v>
      </c>
      <c r="D456" s="14">
        <v>36.090000000000003</v>
      </c>
    </row>
    <row r="457" spans="2:4">
      <c r="B457" s="14">
        <v>2004</v>
      </c>
      <c r="C457" s="14">
        <v>5</v>
      </c>
      <c r="D457" s="14">
        <v>53.7</v>
      </c>
    </row>
    <row r="458" spans="2:4">
      <c r="B458" s="14">
        <v>2004</v>
      </c>
      <c r="C458" s="14">
        <v>6</v>
      </c>
      <c r="D458" s="14">
        <v>56.2</v>
      </c>
    </row>
    <row r="459" spans="2:4">
      <c r="B459" s="14">
        <v>2004</v>
      </c>
      <c r="C459" s="14">
        <v>7</v>
      </c>
      <c r="D459" s="14">
        <v>60.7</v>
      </c>
    </row>
    <row r="460" spans="2:4">
      <c r="B460" s="14">
        <v>2004</v>
      </c>
      <c r="C460" s="14">
        <v>8</v>
      </c>
      <c r="D460" s="14">
        <v>60.8</v>
      </c>
    </row>
    <row r="461" spans="2:4">
      <c r="B461" s="14">
        <v>2004</v>
      </c>
      <c r="C461" s="14">
        <v>9</v>
      </c>
      <c r="D461" s="14">
        <v>57.7</v>
      </c>
    </row>
    <row r="462" spans="2:4">
      <c r="B462" s="14">
        <v>2004</v>
      </c>
      <c r="C462" s="14">
        <v>10</v>
      </c>
      <c r="D462" s="14">
        <v>57.5</v>
      </c>
    </row>
    <row r="463" spans="2:4">
      <c r="B463" s="14">
        <v>2004</v>
      </c>
      <c r="C463" s="14">
        <v>11</v>
      </c>
      <c r="D463" s="14">
        <v>63.4</v>
      </c>
    </row>
    <row r="464" spans="2:4">
      <c r="B464" s="14">
        <v>2004</v>
      </c>
      <c r="C464" s="14">
        <v>12</v>
      </c>
      <c r="D464" s="14">
        <v>63.6</v>
      </c>
    </row>
    <row r="465" spans="2:4">
      <c r="B465" s="14">
        <v>2004</v>
      </c>
      <c r="C465" s="14">
        <v>13</v>
      </c>
      <c r="D465" s="14">
        <v>51.9</v>
      </c>
    </row>
    <row r="466" spans="2:4">
      <c r="B466" s="14">
        <v>2004</v>
      </c>
      <c r="C466" s="14">
        <v>14</v>
      </c>
      <c r="D466" s="14">
        <v>60.8</v>
      </c>
    </row>
    <row r="467" spans="2:4">
      <c r="B467" s="14">
        <v>2005</v>
      </c>
      <c r="C467" s="14">
        <v>1</v>
      </c>
      <c r="D467" s="14">
        <v>23.2</v>
      </c>
    </row>
    <row r="468" spans="2:4">
      <c r="B468" s="14">
        <v>2005</v>
      </c>
      <c r="C468" s="14">
        <v>2</v>
      </c>
      <c r="D468" s="14">
        <v>23.9</v>
      </c>
    </row>
    <row r="469" spans="2:4">
      <c r="B469" s="14">
        <v>2005</v>
      </c>
      <c r="C469" s="14">
        <v>3</v>
      </c>
      <c r="D469" s="14">
        <v>28.7</v>
      </c>
    </row>
    <row r="470" spans="2:4">
      <c r="B470" s="14">
        <v>2005</v>
      </c>
      <c r="C470" s="14">
        <v>4</v>
      </c>
      <c r="D470" s="14">
        <v>33.299999999999997</v>
      </c>
    </row>
    <row r="471" spans="2:4">
      <c r="B471" s="14">
        <v>2005</v>
      </c>
      <c r="C471" s="14">
        <v>5</v>
      </c>
      <c r="D471" s="14">
        <v>38.11</v>
      </c>
    </row>
    <row r="472" spans="2:4">
      <c r="B472" s="14">
        <v>2005</v>
      </c>
      <c r="C472" s="14">
        <v>6</v>
      </c>
      <c r="D472" s="14">
        <v>38.799999999999997</v>
      </c>
    </row>
    <row r="473" spans="2:4">
      <c r="B473" s="14">
        <v>2005</v>
      </c>
      <c r="C473" s="14">
        <v>7</v>
      </c>
      <c r="D473" s="14">
        <v>42.8</v>
      </c>
    </row>
    <row r="474" spans="2:4">
      <c r="B474" s="14">
        <v>2005</v>
      </c>
      <c r="C474" s="14">
        <v>8</v>
      </c>
      <c r="D474" s="14">
        <v>44.9</v>
      </c>
    </row>
    <row r="475" spans="2:4">
      <c r="B475" s="14">
        <v>2005</v>
      </c>
      <c r="C475" s="14">
        <v>9</v>
      </c>
      <c r="D475" s="14">
        <v>37.299999999999997</v>
      </c>
    </row>
    <row r="476" spans="2:4">
      <c r="B476" s="14">
        <v>2005</v>
      </c>
      <c r="C476" s="14">
        <v>10</v>
      </c>
      <c r="D476" s="14">
        <v>38.799999999999997</v>
      </c>
    </row>
    <row r="477" spans="2:4">
      <c r="B477" s="14">
        <v>2005</v>
      </c>
      <c r="C477" s="14">
        <v>11</v>
      </c>
      <c r="D477" s="14">
        <v>35.799999999999997</v>
      </c>
    </row>
    <row r="478" spans="2:4">
      <c r="B478" s="14">
        <v>2005</v>
      </c>
      <c r="C478" s="14">
        <v>12</v>
      </c>
      <c r="D478" s="14">
        <v>40.200000000000003</v>
      </c>
    </row>
    <row r="479" spans="2:4">
      <c r="B479" s="14">
        <v>2005</v>
      </c>
      <c r="C479" s="14">
        <v>13</v>
      </c>
      <c r="D479" s="14">
        <v>39.5</v>
      </c>
    </row>
    <row r="480" spans="2:4">
      <c r="B480" s="14">
        <v>2005</v>
      </c>
      <c r="C480" s="14">
        <v>14</v>
      </c>
      <c r="D480" s="14">
        <v>38.6</v>
      </c>
    </row>
    <row r="481" spans="2:4">
      <c r="B481" s="14">
        <v>2006</v>
      </c>
      <c r="C481" s="14">
        <v>1</v>
      </c>
      <c r="D481" s="14">
        <v>41.5</v>
      </c>
    </row>
    <row r="482" spans="2:4">
      <c r="B482" s="14">
        <v>2006</v>
      </c>
      <c r="C482" s="14">
        <v>2</v>
      </c>
      <c r="D482" s="14">
        <v>34.4</v>
      </c>
    </row>
    <row r="483" spans="2:4">
      <c r="B483" s="14">
        <v>2006</v>
      </c>
      <c r="C483" s="14">
        <v>3</v>
      </c>
      <c r="D483" s="14">
        <v>38.5</v>
      </c>
    </row>
    <row r="484" spans="2:4">
      <c r="B484" s="14">
        <v>2006</v>
      </c>
      <c r="C484" s="14">
        <v>4</v>
      </c>
      <c r="D484" s="14">
        <v>35.9</v>
      </c>
    </row>
    <row r="485" spans="2:4">
      <c r="B485" s="14">
        <v>2006</v>
      </c>
      <c r="C485" s="14">
        <v>5</v>
      </c>
      <c r="D485" s="14">
        <v>33.799999999999997</v>
      </c>
    </row>
    <row r="486" spans="2:4">
      <c r="B486" s="14">
        <v>2006</v>
      </c>
      <c r="C486" s="14">
        <v>6</v>
      </c>
      <c r="D486" s="14">
        <v>40.299999999999997</v>
      </c>
    </row>
    <row r="487" spans="2:4">
      <c r="B487" s="14">
        <v>2006</v>
      </c>
      <c r="C487" s="14">
        <v>7</v>
      </c>
      <c r="D487" s="14">
        <v>40.700000000000003</v>
      </c>
    </row>
    <row r="488" spans="2:4">
      <c r="B488" s="14">
        <v>2006</v>
      </c>
      <c r="C488" s="14">
        <v>8</v>
      </c>
      <c r="D488" s="14">
        <v>53.1</v>
      </c>
    </row>
    <row r="489" spans="2:4">
      <c r="B489" s="14">
        <v>2006</v>
      </c>
      <c r="C489" s="14">
        <v>9</v>
      </c>
      <c r="D489" s="14">
        <v>45.2</v>
      </c>
    </row>
    <row r="490" spans="2:4">
      <c r="B490" s="14">
        <v>2006</v>
      </c>
      <c r="C490" s="14">
        <v>10</v>
      </c>
      <c r="D490" s="14">
        <v>36.700000000000003</v>
      </c>
    </row>
    <row r="491" spans="2:4">
      <c r="B491" s="14">
        <v>2006</v>
      </c>
      <c r="C491" s="14">
        <v>11</v>
      </c>
      <c r="D491" s="14">
        <v>35.5</v>
      </c>
    </row>
    <row r="492" spans="2:4">
      <c r="B492" s="14">
        <v>2006</v>
      </c>
      <c r="C492" s="14">
        <v>12</v>
      </c>
      <c r="D492" s="14">
        <v>40.5</v>
      </c>
    </row>
    <row r="493" spans="2:4">
      <c r="B493" s="14">
        <v>2006</v>
      </c>
      <c r="C493" s="14">
        <v>13</v>
      </c>
      <c r="D493" s="14">
        <v>24.4</v>
      </c>
    </row>
    <row r="494" spans="2:4">
      <c r="B494" s="14">
        <v>2006</v>
      </c>
      <c r="C494" s="14">
        <v>14</v>
      </c>
      <c r="D494" s="14">
        <v>43.6</v>
      </c>
    </row>
    <row r="495" spans="2:4">
      <c r="B495" s="14">
        <v>2007</v>
      </c>
      <c r="C495" s="14">
        <v>1</v>
      </c>
      <c r="D495" s="14">
        <v>36.6</v>
      </c>
    </row>
    <row r="496" spans="2:4">
      <c r="B496" s="14">
        <v>2007</v>
      </c>
      <c r="C496" s="14">
        <v>2</v>
      </c>
      <c r="D496" s="14">
        <v>38.700000000000003</v>
      </c>
    </row>
    <row r="497" spans="2:4">
      <c r="B497" s="14">
        <v>2007</v>
      </c>
      <c r="C497" s="14">
        <v>3</v>
      </c>
      <c r="D497" s="14">
        <v>47.3</v>
      </c>
    </row>
    <row r="498" spans="2:4">
      <c r="B498" s="14">
        <v>2007</v>
      </c>
      <c r="C498" s="14">
        <v>4</v>
      </c>
      <c r="D498" s="14">
        <v>51.7</v>
      </c>
    </row>
    <row r="499" spans="2:4">
      <c r="B499" s="14">
        <v>2007</v>
      </c>
      <c r="C499" s="14">
        <v>5</v>
      </c>
      <c r="D499" s="14">
        <v>46.5</v>
      </c>
    </row>
    <row r="500" spans="2:4">
      <c r="B500" s="14">
        <v>2007</v>
      </c>
      <c r="C500" s="14">
        <v>6</v>
      </c>
      <c r="D500" s="14">
        <v>42.3</v>
      </c>
    </row>
    <row r="501" spans="2:4">
      <c r="B501" s="14">
        <v>2007</v>
      </c>
      <c r="C501" s="14">
        <v>7</v>
      </c>
      <c r="D501" s="14">
        <v>50.3</v>
      </c>
    </row>
    <row r="502" spans="2:4">
      <c r="B502" s="14">
        <v>2007</v>
      </c>
      <c r="C502" s="14">
        <v>8</v>
      </c>
      <c r="D502" s="14" t="s">
        <v>17</v>
      </c>
    </row>
    <row r="503" spans="2:4">
      <c r="B503" s="14">
        <v>2007</v>
      </c>
      <c r="C503" s="14">
        <v>9</v>
      </c>
      <c r="D503" s="14" t="s">
        <v>17</v>
      </c>
    </row>
    <row r="504" spans="2:4">
      <c r="B504" s="14">
        <v>2007</v>
      </c>
      <c r="C504" s="14">
        <v>10</v>
      </c>
      <c r="D504" s="14" t="s">
        <v>17</v>
      </c>
    </row>
    <row r="505" spans="2:4">
      <c r="B505" s="14">
        <v>2007</v>
      </c>
      <c r="C505" s="14">
        <v>11</v>
      </c>
      <c r="D505" s="14" t="s">
        <v>17</v>
      </c>
    </row>
    <row r="506" spans="2:4">
      <c r="B506" s="14">
        <v>2007</v>
      </c>
      <c r="C506" s="14">
        <v>12</v>
      </c>
      <c r="D506" s="14" t="s">
        <v>17</v>
      </c>
    </row>
    <row r="507" spans="2:4">
      <c r="B507" s="14">
        <v>2007</v>
      </c>
      <c r="C507" s="14">
        <v>13</v>
      </c>
      <c r="D507" s="14" t="s">
        <v>17</v>
      </c>
    </row>
    <row r="508" spans="2:4">
      <c r="B508" s="14">
        <v>2007</v>
      </c>
      <c r="C508" s="14">
        <v>14</v>
      </c>
      <c r="D508" s="14" t="s">
        <v>17</v>
      </c>
    </row>
    <row r="509" spans="2:4">
      <c r="B509" s="14">
        <v>2008</v>
      </c>
      <c r="C509" s="14">
        <v>1</v>
      </c>
      <c r="D509" s="14">
        <v>38.47</v>
      </c>
    </row>
    <row r="510" spans="2:4">
      <c r="B510" s="14">
        <v>2008</v>
      </c>
      <c r="C510" s="14">
        <v>2</v>
      </c>
      <c r="D510" s="14">
        <v>42.28</v>
      </c>
    </row>
    <row r="511" spans="2:4">
      <c r="B511" s="14">
        <v>2008</v>
      </c>
      <c r="C511" s="14">
        <v>3</v>
      </c>
      <c r="D511" s="14">
        <v>55.89</v>
      </c>
    </row>
    <row r="512" spans="2:4">
      <c r="B512" s="14">
        <v>2008</v>
      </c>
      <c r="C512" s="14">
        <v>4</v>
      </c>
      <c r="D512" s="14">
        <v>69.33</v>
      </c>
    </row>
    <row r="513" spans="2:4">
      <c r="B513" s="14">
        <v>2008</v>
      </c>
      <c r="C513" s="14">
        <v>5</v>
      </c>
      <c r="D513" s="14">
        <v>81.78</v>
      </c>
    </row>
    <row r="514" spans="2:4">
      <c r="B514" s="14">
        <v>2008</v>
      </c>
      <c r="C514" s="14">
        <v>6</v>
      </c>
      <c r="D514" s="14">
        <v>86.81</v>
      </c>
    </row>
    <row r="515" spans="2:4">
      <c r="B515" s="14">
        <v>2008</v>
      </c>
      <c r="C515" s="14">
        <v>7</v>
      </c>
      <c r="D515" s="14">
        <v>88.32</v>
      </c>
    </row>
    <row r="516" spans="2:4">
      <c r="B516" s="14">
        <v>2008</v>
      </c>
      <c r="C516" s="14">
        <v>8</v>
      </c>
      <c r="D516" s="14">
        <v>76.680000000000007</v>
      </c>
    </row>
    <row r="517" spans="2:4">
      <c r="B517" s="14">
        <v>2008</v>
      </c>
      <c r="C517" s="14">
        <v>9</v>
      </c>
      <c r="D517" s="14">
        <v>67.87</v>
      </c>
    </row>
    <row r="518" spans="2:4">
      <c r="B518" s="14">
        <v>2008</v>
      </c>
      <c r="C518" s="14">
        <v>10</v>
      </c>
      <c r="D518" s="14">
        <v>84.46</v>
      </c>
    </row>
    <row r="519" spans="2:4">
      <c r="B519" s="14">
        <v>2008</v>
      </c>
      <c r="C519" s="14">
        <v>11</v>
      </c>
      <c r="D519" s="14">
        <v>86.09</v>
      </c>
    </row>
    <row r="520" spans="2:4">
      <c r="B520" s="14">
        <v>2008</v>
      </c>
      <c r="C520" s="14">
        <v>12</v>
      </c>
      <c r="D520" s="14">
        <v>84.16</v>
      </c>
    </row>
    <row r="521" spans="2:4">
      <c r="B521" s="14">
        <v>2008</v>
      </c>
      <c r="C521" s="14">
        <v>13</v>
      </c>
      <c r="D521" s="14">
        <v>88.65</v>
      </c>
    </row>
    <row r="522" spans="2:4">
      <c r="B522" s="14">
        <v>2008</v>
      </c>
      <c r="C522" s="14">
        <v>14</v>
      </c>
      <c r="D522" s="14">
        <v>82.98</v>
      </c>
    </row>
    <row r="523" spans="2:4">
      <c r="B523" s="29">
        <v>2009</v>
      </c>
      <c r="C523" s="29">
        <v>1</v>
      </c>
      <c r="D523" s="36">
        <v>23.475000000000001</v>
      </c>
    </row>
    <row r="524" spans="2:4">
      <c r="B524" s="29">
        <v>2009</v>
      </c>
      <c r="C524" s="29">
        <v>2</v>
      </c>
      <c r="D524" s="36">
        <v>23.14</v>
      </c>
    </row>
    <row r="525" spans="2:4">
      <c r="B525" s="29">
        <v>2009</v>
      </c>
      <c r="C525" s="29">
        <v>3</v>
      </c>
      <c r="D525" s="36">
        <v>29.647500000000001</v>
      </c>
    </row>
    <row r="526" spans="2:4">
      <c r="B526" s="29">
        <v>2009</v>
      </c>
      <c r="C526" s="29">
        <v>4</v>
      </c>
      <c r="D526" s="36">
        <v>37.692500000000003</v>
      </c>
    </row>
    <row r="527" spans="2:4">
      <c r="B527" s="29">
        <v>2009</v>
      </c>
      <c r="C527" s="29">
        <v>5</v>
      </c>
      <c r="D527" s="36">
        <v>43.51</v>
      </c>
    </row>
    <row r="528" spans="2:4">
      <c r="B528" s="29">
        <v>2009</v>
      </c>
      <c r="C528" s="29">
        <v>6</v>
      </c>
      <c r="D528" s="36">
        <v>57.272500000000008</v>
      </c>
    </row>
    <row r="529" spans="2:4">
      <c r="B529" s="29">
        <v>2009</v>
      </c>
      <c r="C529" s="29">
        <v>7</v>
      </c>
      <c r="D529" s="36">
        <v>73.034999999999997</v>
      </c>
    </row>
    <row r="530" spans="2:4">
      <c r="B530" s="29">
        <v>2009</v>
      </c>
      <c r="C530" s="29">
        <v>8</v>
      </c>
      <c r="D530" s="36">
        <v>44.082499999999996</v>
      </c>
    </row>
    <row r="531" spans="2:4">
      <c r="B531" s="29">
        <v>2009</v>
      </c>
      <c r="C531" s="29">
        <v>9</v>
      </c>
      <c r="D531" s="36">
        <v>46.417499999999997</v>
      </c>
    </row>
    <row r="532" spans="2:4">
      <c r="B532" s="29">
        <v>2009</v>
      </c>
      <c r="C532" s="29">
        <v>10</v>
      </c>
      <c r="D532" s="36">
        <v>51.094999999999999</v>
      </c>
    </row>
    <row r="533" spans="2:4">
      <c r="B533" s="29">
        <v>2009</v>
      </c>
      <c r="C533" s="29">
        <v>11</v>
      </c>
      <c r="D533" s="36">
        <v>50.222499999999997</v>
      </c>
    </row>
    <row r="534" spans="2:4">
      <c r="B534" s="29">
        <v>2009</v>
      </c>
      <c r="C534" s="29">
        <v>12</v>
      </c>
      <c r="D534" s="36">
        <v>52.337499999999999</v>
      </c>
    </row>
    <row r="535" spans="2:4">
      <c r="B535" s="29">
        <v>2009</v>
      </c>
      <c r="C535" s="29">
        <v>13</v>
      </c>
      <c r="D535" s="36">
        <v>69.572499999999991</v>
      </c>
    </row>
    <row r="536" spans="2:4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3"/>
  <sheetViews>
    <sheetView workbookViewId="0">
      <selection activeCell="T25" sqref="T25"/>
    </sheetView>
  </sheetViews>
  <sheetFormatPr defaultColWidth="12.5703125" defaultRowHeight="15.75"/>
  <cols>
    <col min="1" max="1" width="12.5703125" style="359"/>
    <col min="2" max="4" width="12.5703125" style="358"/>
    <col min="5" max="5" width="12.5703125" style="362"/>
    <col min="6" max="10" width="12.5703125" style="358"/>
    <col min="11" max="11" width="15.5703125" style="358" customWidth="1"/>
    <col min="12" max="12" width="14.5703125" style="358" customWidth="1"/>
    <col min="13" max="16384" width="12.5703125" style="358"/>
  </cols>
  <sheetData>
    <row r="1" spans="1:25">
      <c r="A1" s="359" t="s">
        <v>760</v>
      </c>
    </row>
    <row r="2" spans="1:25" ht="16.5" thickBot="1">
      <c r="A2" s="359" t="s">
        <v>759</v>
      </c>
      <c r="K2" s="368" t="s">
        <v>754</v>
      </c>
      <c r="L2" s="368" t="s">
        <v>753</v>
      </c>
      <c r="X2" s="408" t="s">
        <v>0</v>
      </c>
      <c r="Y2" s="408" t="s">
        <v>148</v>
      </c>
    </row>
    <row r="3" spans="1:25">
      <c r="H3" s="367" t="s">
        <v>0</v>
      </c>
      <c r="I3" s="367" t="s">
        <v>748</v>
      </c>
      <c r="J3" s="367" t="s">
        <v>778</v>
      </c>
      <c r="K3" s="395" t="s">
        <v>791</v>
      </c>
      <c r="L3" s="366" t="s">
        <v>792</v>
      </c>
      <c r="X3" s="358">
        <v>1971</v>
      </c>
      <c r="Y3" s="279">
        <v>35.375</v>
      </c>
    </row>
    <row r="4" spans="1:25">
      <c r="B4" s="358" t="s">
        <v>758</v>
      </c>
      <c r="C4" s="358" t="s">
        <v>757</v>
      </c>
      <c r="D4" s="358" t="s">
        <v>756</v>
      </c>
      <c r="E4" s="362" t="s">
        <v>755</v>
      </c>
      <c r="H4" s="358">
        <v>1993</v>
      </c>
      <c r="I4" s="358">
        <v>34.630000000000003</v>
      </c>
      <c r="J4" s="358">
        <f>I4*25.4</f>
        <v>879.60199999999998</v>
      </c>
      <c r="K4" s="358">
        <v>57.54621848739496</v>
      </c>
      <c r="L4" s="358">
        <f>(K4-32)*5/9</f>
        <v>14.192343604108309</v>
      </c>
      <c r="M4" s="358">
        <v>57.546218487395002</v>
      </c>
      <c r="X4" s="358">
        <v>1972</v>
      </c>
      <c r="Y4" s="262">
        <v>25.430714300000002</v>
      </c>
    </row>
    <row r="5" spans="1:25">
      <c r="A5" s="409" t="s">
        <v>752</v>
      </c>
      <c r="B5" s="358">
        <v>44.4</v>
      </c>
      <c r="C5" s="360" t="s">
        <v>751</v>
      </c>
      <c r="D5" s="360" t="s">
        <v>750</v>
      </c>
      <c r="E5" s="415" t="s">
        <v>749</v>
      </c>
      <c r="G5" s="358">
        <v>35.11</v>
      </c>
      <c r="H5" s="358">
        <v>1994</v>
      </c>
      <c r="I5" s="364">
        <v>31.26</v>
      </c>
      <c r="J5" s="358">
        <f t="shared" ref="J5:J28" si="0">I5*25.4</f>
        <v>794.00400000000002</v>
      </c>
      <c r="K5" s="358">
        <v>56.481132075471699</v>
      </c>
      <c r="L5" s="358">
        <f>(K5-32)*5/9</f>
        <v>13.60062893081761</v>
      </c>
      <c r="M5" s="358">
        <v>56.481132075471699</v>
      </c>
      <c r="X5" s="358">
        <v>1973</v>
      </c>
      <c r="Y5" s="358">
        <v>0</v>
      </c>
    </row>
    <row r="6" spans="1:25">
      <c r="A6" s="409" t="s">
        <v>747</v>
      </c>
      <c r="B6" s="358">
        <v>50.2</v>
      </c>
      <c r="C6" s="360" t="s">
        <v>451</v>
      </c>
      <c r="D6" s="360" t="s">
        <v>746</v>
      </c>
      <c r="E6" s="415"/>
      <c r="G6" s="358">
        <v>37.559999999999995</v>
      </c>
      <c r="H6" s="358">
        <v>1995</v>
      </c>
      <c r="I6" s="364">
        <v>37.56</v>
      </c>
      <c r="J6" s="358">
        <f t="shared" si="0"/>
        <v>954.024</v>
      </c>
      <c r="K6" s="358">
        <v>57.991525423728817</v>
      </c>
      <c r="L6" s="358">
        <f>(K6-32)*5/9</f>
        <v>14.43973634651601</v>
      </c>
      <c r="M6" s="358">
        <v>57.991525423728817</v>
      </c>
      <c r="X6" s="358">
        <v>1974</v>
      </c>
      <c r="Y6" s="262">
        <v>28.355053600000002</v>
      </c>
    </row>
    <row r="7" spans="1:25">
      <c r="A7" s="409" t="s">
        <v>745</v>
      </c>
      <c r="B7" s="358">
        <v>57</v>
      </c>
      <c r="C7" s="360" t="s">
        <v>744</v>
      </c>
      <c r="D7" s="360" t="s">
        <v>743</v>
      </c>
      <c r="E7" s="415" t="s">
        <v>742</v>
      </c>
      <c r="G7" s="358">
        <v>28.57</v>
      </c>
      <c r="H7" s="358">
        <v>1996</v>
      </c>
      <c r="I7" s="365">
        <v>28.57</v>
      </c>
      <c r="J7" s="358">
        <f t="shared" si="0"/>
        <v>725.678</v>
      </c>
      <c r="K7" s="358">
        <v>57.581005586592177</v>
      </c>
      <c r="L7" s="358">
        <f>(K7-32)*5/9</f>
        <v>14.211669770328987</v>
      </c>
      <c r="M7" s="358">
        <v>57.581005586592177</v>
      </c>
      <c r="X7" s="358">
        <v>1975</v>
      </c>
      <c r="Y7" s="262">
        <v>43.5621607</v>
      </c>
    </row>
    <row r="8" spans="1:25">
      <c r="A8" s="409" t="s">
        <v>741</v>
      </c>
      <c r="B8" s="358">
        <v>64.7</v>
      </c>
      <c r="C8" s="360" t="s">
        <v>740</v>
      </c>
      <c r="D8" s="360" t="s">
        <v>447</v>
      </c>
      <c r="E8" s="415" t="s">
        <v>739</v>
      </c>
      <c r="G8" s="358">
        <v>40.910000000000004</v>
      </c>
      <c r="H8" s="358">
        <v>1997</v>
      </c>
      <c r="I8" s="365">
        <v>40.909999999999997</v>
      </c>
      <c r="J8" s="358">
        <f t="shared" si="0"/>
        <v>1039.1139999999998</v>
      </c>
      <c r="K8" s="358">
        <v>57.876712328767127</v>
      </c>
      <c r="L8" s="358">
        <v>16.201152473942237</v>
      </c>
      <c r="M8" s="358">
        <v>57.876712328767127</v>
      </c>
      <c r="X8" s="358">
        <v>1976</v>
      </c>
      <c r="Y8" s="262">
        <v>37.477589299999998</v>
      </c>
    </row>
    <row r="9" spans="1:25">
      <c r="A9" s="409" t="s">
        <v>738</v>
      </c>
      <c r="B9" s="358">
        <v>80</v>
      </c>
      <c r="C9" s="360" t="s">
        <v>737</v>
      </c>
      <c r="D9" s="360" t="s">
        <v>540</v>
      </c>
      <c r="E9" s="415" t="s">
        <v>736</v>
      </c>
      <c r="G9" s="358">
        <v>35.369999999999997</v>
      </c>
      <c r="H9" s="358">
        <v>1998</v>
      </c>
      <c r="I9" s="364">
        <v>35.369999999999997</v>
      </c>
      <c r="J9" s="358">
        <f t="shared" si="0"/>
        <v>898.39799999999991</v>
      </c>
      <c r="K9" s="358">
        <v>60.792243767313018</v>
      </c>
      <c r="L9" s="358">
        <v>15.666863692609661</v>
      </c>
      <c r="M9" s="358">
        <v>60.792243767313018</v>
      </c>
      <c r="X9" s="358">
        <v>1977</v>
      </c>
      <c r="Y9" s="262">
        <v>27.635535699999998</v>
      </c>
    </row>
    <row r="10" spans="1:25">
      <c r="A10" s="409" t="s">
        <v>735</v>
      </c>
      <c r="B10" s="358">
        <v>81.099999999999994</v>
      </c>
      <c r="C10" s="360" t="s">
        <v>734</v>
      </c>
      <c r="D10" s="360" t="s">
        <v>733</v>
      </c>
      <c r="E10" s="415" t="s">
        <v>732</v>
      </c>
      <c r="G10" s="358">
        <v>40.569999999999993</v>
      </c>
      <c r="H10" s="358">
        <v>1999</v>
      </c>
      <c r="I10" s="365">
        <v>40.57</v>
      </c>
      <c r="J10" s="358">
        <f t="shared" si="0"/>
        <v>1030.4779999999998</v>
      </c>
      <c r="K10" s="358">
        <v>60.792243767313018</v>
      </c>
      <c r="L10" s="358">
        <v>15.152279292541387</v>
      </c>
      <c r="M10" s="358">
        <v>60.792243767313018</v>
      </c>
      <c r="X10" s="358">
        <v>1978</v>
      </c>
      <c r="Y10" s="262">
        <v>35.848410700000002</v>
      </c>
    </row>
    <row r="11" spans="1:25">
      <c r="A11" s="409" t="s">
        <v>731</v>
      </c>
      <c r="B11" s="358">
        <v>78.3</v>
      </c>
      <c r="C11" s="360" t="s">
        <v>730</v>
      </c>
      <c r="D11" s="360" t="s">
        <v>729</v>
      </c>
      <c r="E11" s="415" t="s">
        <v>728</v>
      </c>
      <c r="G11" s="358">
        <v>27.490000000000006</v>
      </c>
      <c r="H11" s="358">
        <v>2000</v>
      </c>
      <c r="I11" s="365">
        <v>27.49</v>
      </c>
      <c r="J11" s="358">
        <f t="shared" si="0"/>
        <v>698.24599999999987</v>
      </c>
      <c r="K11" s="358">
        <v>58.774999999999999</v>
      </c>
      <c r="L11" s="358">
        <v>14.821768731129822</v>
      </c>
      <c r="M11" s="358">
        <v>58.774999999999999</v>
      </c>
      <c r="X11" s="358">
        <v>1979</v>
      </c>
      <c r="Y11" s="262">
        <v>39.366964299999999</v>
      </c>
    </row>
    <row r="12" spans="1:25">
      <c r="A12" s="409" t="s">
        <v>727</v>
      </c>
      <c r="B12" s="358">
        <v>70.099999999999994</v>
      </c>
      <c r="C12" s="360" t="s">
        <v>726</v>
      </c>
      <c r="D12" s="360" t="s">
        <v>725</v>
      </c>
      <c r="E12" s="415" t="s">
        <v>654</v>
      </c>
      <c r="G12" s="358">
        <v>22.539999999999996</v>
      </c>
      <c r="H12" s="358">
        <v>2001</v>
      </c>
      <c r="I12" s="365">
        <v>22.54</v>
      </c>
      <c r="J12" s="358">
        <f t="shared" si="0"/>
        <v>572.51599999999996</v>
      </c>
      <c r="K12" s="358">
        <v>59.89265536723164</v>
      </c>
      <c r="L12" s="358">
        <v>15.307415265688112</v>
      </c>
      <c r="M12" s="358">
        <v>59.89265536723164</v>
      </c>
      <c r="X12" s="358">
        <v>1980</v>
      </c>
      <c r="Y12" s="262">
        <v>44.893035699999999</v>
      </c>
    </row>
    <row r="13" spans="1:25">
      <c r="A13" s="409" t="s">
        <v>724</v>
      </c>
      <c r="B13" s="358">
        <v>52.9</v>
      </c>
      <c r="C13" s="360" t="s">
        <v>723</v>
      </c>
      <c r="D13" s="360" t="s">
        <v>722</v>
      </c>
      <c r="E13" s="415" t="s">
        <v>721</v>
      </c>
      <c r="G13" s="358">
        <v>29.12</v>
      </c>
      <c r="H13" s="358">
        <v>2002</v>
      </c>
      <c r="I13" s="365">
        <v>29.3</v>
      </c>
      <c r="J13" s="358">
        <f t="shared" si="0"/>
        <v>744.22</v>
      </c>
      <c r="K13" s="358">
        <v>59.266106442577033</v>
      </c>
      <c r="L13" s="358">
        <v>14.193071521021793</v>
      </c>
      <c r="M13" s="358">
        <v>59.266106442577033</v>
      </c>
      <c r="X13" s="358">
        <v>1981</v>
      </c>
      <c r="Y13" s="262">
        <v>34.288392899999998</v>
      </c>
    </row>
    <row r="14" spans="1:25">
      <c r="A14" s="409" t="s">
        <v>720</v>
      </c>
      <c r="B14" s="358">
        <v>51.9</v>
      </c>
      <c r="C14" s="360" t="s">
        <v>451</v>
      </c>
      <c r="D14" s="360" t="s">
        <v>719</v>
      </c>
      <c r="E14" s="415" t="s">
        <v>718</v>
      </c>
      <c r="G14" s="358">
        <v>19.7</v>
      </c>
      <c r="H14" s="358">
        <v>2003</v>
      </c>
      <c r="I14" s="365">
        <v>21.45000000000001</v>
      </c>
      <c r="J14" s="358">
        <f t="shared" si="0"/>
        <v>544.83000000000027</v>
      </c>
      <c r="K14" s="358">
        <v>58.908077994428972</v>
      </c>
      <c r="L14" s="358">
        <v>14.309265339648405</v>
      </c>
      <c r="M14" s="358">
        <v>58.908077994428972</v>
      </c>
      <c r="X14" s="358">
        <v>1982</v>
      </c>
      <c r="Y14" s="262">
        <v>29.251428600000001</v>
      </c>
    </row>
    <row r="15" spans="1:25">
      <c r="A15" s="409" t="s">
        <v>717</v>
      </c>
      <c r="B15" s="358">
        <v>32.1</v>
      </c>
      <c r="C15" s="360" t="s">
        <v>716</v>
      </c>
      <c r="D15" s="360" t="s">
        <v>715</v>
      </c>
      <c r="E15" s="415"/>
      <c r="G15" s="358">
        <v>32.779999999999994</v>
      </c>
      <c r="H15" s="358">
        <v>2004</v>
      </c>
      <c r="I15" s="365">
        <v>20.110000000000003</v>
      </c>
      <c r="J15" s="358">
        <f t="shared" si="0"/>
        <v>510.79400000000004</v>
      </c>
      <c r="K15" s="358">
        <v>60.615566037735846</v>
      </c>
      <c r="L15" s="358">
        <v>14.708562136942282</v>
      </c>
      <c r="M15" s="358">
        <v>60.615566037735846</v>
      </c>
      <c r="X15" s="358">
        <v>1983</v>
      </c>
      <c r="Y15" s="262">
        <v>45.182321399999999</v>
      </c>
    </row>
    <row r="16" spans="1:25">
      <c r="A16" s="409" t="s">
        <v>714</v>
      </c>
      <c r="B16" s="358">
        <v>32.299999999999997</v>
      </c>
      <c r="C16" s="360" t="s">
        <v>713</v>
      </c>
      <c r="D16" s="360" t="s">
        <v>712</v>
      </c>
      <c r="E16" s="415"/>
      <c r="G16" s="358">
        <v>25.009999999999998</v>
      </c>
      <c r="H16" s="358">
        <v>2005</v>
      </c>
      <c r="I16" s="365">
        <v>25.01</v>
      </c>
      <c r="J16" s="358">
        <f t="shared" si="0"/>
        <v>635.25400000000002</v>
      </c>
      <c r="K16" s="358">
        <v>60.615566037735846</v>
      </c>
      <c r="L16" s="358">
        <v>15.01752268589634</v>
      </c>
      <c r="M16" s="358">
        <v>60.615566037735846</v>
      </c>
      <c r="X16" s="358">
        <v>1984</v>
      </c>
      <c r="Y16" s="262">
        <v>41.046250000000001</v>
      </c>
    </row>
    <row r="17" spans="1:25">
      <c r="A17" s="409" t="s">
        <v>711</v>
      </c>
      <c r="B17" s="358">
        <v>34.200000000000003</v>
      </c>
      <c r="C17" s="360" t="s">
        <v>710</v>
      </c>
      <c r="D17" s="360" t="s">
        <v>709</v>
      </c>
      <c r="E17" s="415"/>
      <c r="G17" s="358">
        <v>18.020000000000003</v>
      </c>
      <c r="H17" s="358">
        <v>2006</v>
      </c>
      <c r="I17" s="364">
        <v>18.02</v>
      </c>
      <c r="J17" s="358">
        <f t="shared" si="0"/>
        <v>457.70799999999997</v>
      </c>
      <c r="K17" s="358">
        <v>60.8</v>
      </c>
      <c r="L17" s="358">
        <v>15.876085758377423</v>
      </c>
      <c r="M17" s="358">
        <v>60.8</v>
      </c>
      <c r="X17" s="358">
        <v>1985</v>
      </c>
      <c r="Y17" s="262">
        <v>31.478750000000002</v>
      </c>
    </row>
    <row r="18" spans="1:25">
      <c r="A18" s="409" t="s">
        <v>708</v>
      </c>
      <c r="B18" s="358">
        <v>47.6</v>
      </c>
      <c r="C18" s="360" t="s">
        <v>707</v>
      </c>
      <c r="D18" s="360" t="s">
        <v>706</v>
      </c>
      <c r="E18" s="415"/>
      <c r="G18" s="358">
        <v>37.470000000000006</v>
      </c>
      <c r="H18" s="358">
        <v>2007</v>
      </c>
      <c r="I18" s="364">
        <v>37.47</v>
      </c>
      <c r="J18" s="358">
        <f t="shared" si="0"/>
        <v>951.73799999999994</v>
      </c>
      <c r="K18" s="358">
        <v>58.3</v>
      </c>
      <c r="L18" s="358">
        <v>14.602407549638732</v>
      </c>
      <c r="M18" s="358">
        <v>58.3</v>
      </c>
      <c r="X18" s="358">
        <v>1986</v>
      </c>
      <c r="Y18" s="262">
        <v>43.330357100000001</v>
      </c>
    </row>
    <row r="19" spans="1:25">
      <c r="A19" s="409" t="s">
        <v>705</v>
      </c>
      <c r="B19" s="358">
        <v>59.6</v>
      </c>
      <c r="C19" s="360" t="s">
        <v>704</v>
      </c>
      <c r="D19" s="360" t="s">
        <v>511</v>
      </c>
      <c r="E19" s="415" t="s">
        <v>703</v>
      </c>
      <c r="G19" s="358">
        <v>38.300000000000004</v>
      </c>
      <c r="H19" s="358">
        <v>2008</v>
      </c>
      <c r="I19" s="364">
        <v>38.299999999999997</v>
      </c>
      <c r="J19" s="358">
        <f t="shared" si="0"/>
        <v>972.81999999999982</v>
      </c>
      <c r="K19" s="358">
        <v>57.75</v>
      </c>
      <c r="L19" s="358">
        <v>14.183510158749776</v>
      </c>
      <c r="M19" s="358">
        <v>57.75</v>
      </c>
      <c r="X19" s="358">
        <v>1987</v>
      </c>
      <c r="Y19" s="262">
        <v>38.5382143</v>
      </c>
    </row>
    <row r="20" spans="1:25">
      <c r="A20" s="409" t="s">
        <v>702</v>
      </c>
      <c r="B20" s="358">
        <v>66.400000000000006</v>
      </c>
      <c r="C20" s="360" t="s">
        <v>701</v>
      </c>
      <c r="D20" s="360" t="s">
        <v>700</v>
      </c>
      <c r="E20" s="415" t="s">
        <v>699</v>
      </c>
      <c r="G20" s="358">
        <v>24.890000000000008</v>
      </c>
      <c r="H20" s="358">
        <v>2009</v>
      </c>
      <c r="I20" s="364">
        <v>24.89</v>
      </c>
      <c r="J20" s="358">
        <f t="shared" si="0"/>
        <v>632.20600000000002</v>
      </c>
      <c r="K20" s="358">
        <f>AVERAGE(B5:B15)</f>
        <v>60.245454545454542</v>
      </c>
      <c r="L20" s="358">
        <v>14.258743350685554</v>
      </c>
      <c r="M20" s="358">
        <v>57.67</v>
      </c>
      <c r="X20" s="358">
        <v>1988</v>
      </c>
      <c r="Y20" s="262">
        <v>54.868214299999998</v>
      </c>
    </row>
    <row r="21" spans="1:25">
      <c r="A21" s="409" t="s">
        <v>698</v>
      </c>
      <c r="B21" s="358">
        <v>81.2</v>
      </c>
      <c r="C21" s="360" t="s">
        <v>697</v>
      </c>
      <c r="D21" s="360" t="s">
        <v>630</v>
      </c>
      <c r="E21" s="415" t="s">
        <v>466</v>
      </c>
      <c r="G21" s="358">
        <v>32.53</v>
      </c>
      <c r="H21" s="358">
        <v>2010</v>
      </c>
      <c r="I21" s="364">
        <v>32.53</v>
      </c>
      <c r="J21" s="358">
        <f t="shared" si="0"/>
        <v>826.26199999999994</v>
      </c>
      <c r="K21" s="358">
        <f>AVERAGE(B16:B27)</f>
        <v>58.883333333333347</v>
      </c>
      <c r="L21" s="358">
        <v>14.607520374637309</v>
      </c>
      <c r="M21" s="358">
        <v>58.29</v>
      </c>
      <c r="X21" s="358">
        <v>1989</v>
      </c>
      <c r="Y21" s="262">
        <v>36.729642900000002</v>
      </c>
    </row>
    <row r="22" spans="1:25">
      <c r="A22" s="409" t="s">
        <v>696</v>
      </c>
      <c r="B22" s="358">
        <v>82.4</v>
      </c>
      <c r="C22" s="360" t="s">
        <v>695</v>
      </c>
      <c r="D22" s="360" t="s">
        <v>694</v>
      </c>
      <c r="E22" s="415" t="s">
        <v>693</v>
      </c>
      <c r="G22" s="358">
        <v>23.38</v>
      </c>
      <c r="H22" s="358">
        <v>2011</v>
      </c>
      <c r="I22" s="364">
        <v>23.38</v>
      </c>
      <c r="J22" s="358">
        <f t="shared" si="0"/>
        <v>593.85199999999998</v>
      </c>
      <c r="L22" s="358">
        <v>15.412561515048074</v>
      </c>
      <c r="M22" s="358">
        <v>59.75</v>
      </c>
      <c r="X22" s="358">
        <v>1990</v>
      </c>
      <c r="Y22" s="262">
        <v>44.916249999999998</v>
      </c>
    </row>
    <row r="23" spans="1:25">
      <c r="A23" s="409" t="s">
        <v>692</v>
      </c>
      <c r="B23" s="358">
        <v>82.9</v>
      </c>
      <c r="C23" s="360" t="s">
        <v>691</v>
      </c>
      <c r="D23" s="360" t="s">
        <v>658</v>
      </c>
      <c r="E23" s="415" t="s">
        <v>458</v>
      </c>
      <c r="G23" s="358">
        <v>21.669999999999998</v>
      </c>
      <c r="H23" s="358">
        <v>2012</v>
      </c>
      <c r="I23" s="364">
        <v>21.67</v>
      </c>
      <c r="J23" s="358">
        <f t="shared" si="0"/>
        <v>550.41800000000001</v>
      </c>
      <c r="K23" s="358">
        <f>AVERAGE(B40:B51)</f>
        <v>62.388888888888886</v>
      </c>
      <c r="L23" s="358">
        <v>16.576809761188702</v>
      </c>
      <c r="M23" s="358">
        <v>62.388888888888886</v>
      </c>
      <c r="X23" s="358">
        <v>1991</v>
      </c>
      <c r="Y23" s="262">
        <v>28.1146429</v>
      </c>
    </row>
    <row r="24" spans="1:25">
      <c r="A24" s="409" t="s">
        <v>690</v>
      </c>
      <c r="B24" s="358">
        <v>74.2</v>
      </c>
      <c r="C24" s="360" t="s">
        <v>689</v>
      </c>
      <c r="D24" s="360" t="s">
        <v>688</v>
      </c>
      <c r="E24" s="415" t="s">
        <v>687</v>
      </c>
      <c r="G24" s="358">
        <v>33.46</v>
      </c>
      <c r="H24" s="358">
        <v>2013</v>
      </c>
      <c r="I24" s="364">
        <v>33.46</v>
      </c>
      <c r="J24" s="358">
        <f t="shared" si="0"/>
        <v>849.88400000000001</v>
      </c>
      <c r="K24" s="358">
        <f>AVERAGE(B52:B63)</f>
        <v>57.391666666666659</v>
      </c>
      <c r="L24" s="358">
        <v>13.841542036468107</v>
      </c>
      <c r="M24" s="358">
        <v>57.391666666666659</v>
      </c>
      <c r="X24" s="358">
        <v>1992</v>
      </c>
      <c r="Y24" s="262">
        <v>35.608355400000001</v>
      </c>
    </row>
    <row r="25" spans="1:25">
      <c r="A25" s="409" t="s">
        <v>686</v>
      </c>
      <c r="B25" s="358">
        <v>62</v>
      </c>
      <c r="C25" s="360" t="s">
        <v>685</v>
      </c>
      <c r="D25" s="360" t="s">
        <v>511</v>
      </c>
      <c r="E25" s="415" t="s">
        <v>684</v>
      </c>
      <c r="G25" s="358">
        <v>21.319999999999997</v>
      </c>
      <c r="H25" s="358">
        <v>2014</v>
      </c>
      <c r="I25" s="364">
        <v>21.32</v>
      </c>
      <c r="J25" s="358">
        <f t="shared" si="0"/>
        <v>541.52800000000002</v>
      </c>
      <c r="K25" s="358">
        <f>AVERAGE(B64:B75)</f>
        <v>58.158333333333339</v>
      </c>
      <c r="L25" s="358">
        <v>14.316247084257837</v>
      </c>
      <c r="M25" s="358">
        <v>58.158333333333339</v>
      </c>
      <c r="X25" s="358">
        <v>1993</v>
      </c>
      <c r="Y25" s="262">
        <v>33.118564300000003</v>
      </c>
    </row>
    <row r="26" spans="1:25">
      <c r="A26" s="409" t="s">
        <v>683</v>
      </c>
      <c r="B26" s="358">
        <v>47.1</v>
      </c>
      <c r="C26" s="360" t="s">
        <v>682</v>
      </c>
      <c r="D26" s="360" t="s">
        <v>681</v>
      </c>
      <c r="E26" s="415" t="s">
        <v>680</v>
      </c>
      <c r="G26" s="358">
        <v>37.19</v>
      </c>
      <c r="H26" s="358">
        <v>2015</v>
      </c>
      <c r="I26" s="364">
        <v>37.19</v>
      </c>
      <c r="J26" s="358">
        <f t="shared" si="0"/>
        <v>944.62599999999986</v>
      </c>
      <c r="K26" s="358">
        <f>AVERAGE(B76:B87)</f>
        <v>65.555555555555557</v>
      </c>
      <c r="L26" s="358">
        <v>15.22727823684164</v>
      </c>
      <c r="M26" s="358">
        <v>65.555555555555557</v>
      </c>
      <c r="X26" s="358">
        <v>1994</v>
      </c>
      <c r="Y26" s="262">
        <v>29.289562499999999</v>
      </c>
    </row>
    <row r="27" spans="1:25">
      <c r="A27" s="409" t="s">
        <v>679</v>
      </c>
      <c r="B27" s="358">
        <v>36.700000000000003</v>
      </c>
      <c r="C27" s="360" t="s">
        <v>678</v>
      </c>
      <c r="D27" s="360" t="s">
        <v>594</v>
      </c>
      <c r="E27" s="415"/>
      <c r="G27" s="358">
        <v>24.47</v>
      </c>
      <c r="H27" s="358">
        <v>2016</v>
      </c>
      <c r="I27" s="364">
        <v>24.47</v>
      </c>
      <c r="J27" s="358">
        <f t="shared" si="0"/>
        <v>621.5379999999999</v>
      </c>
      <c r="K27" s="358">
        <f>AVERAGE(B88:B99)</f>
        <v>62.05</v>
      </c>
      <c r="L27" s="358">
        <v>15.882303416690696</v>
      </c>
      <c r="M27" s="358">
        <v>62.05</v>
      </c>
      <c r="X27" s="358">
        <v>1995</v>
      </c>
      <c r="Y27" s="262">
        <v>39.443754800000001</v>
      </c>
    </row>
    <row r="28" spans="1:25">
      <c r="A28" s="409" t="s">
        <v>677</v>
      </c>
      <c r="B28" s="358">
        <v>32.200000000000003</v>
      </c>
      <c r="C28" s="360" t="s">
        <v>676</v>
      </c>
      <c r="D28" s="360" t="s">
        <v>675</v>
      </c>
      <c r="E28" s="415"/>
      <c r="G28" s="358">
        <v>33.42</v>
      </c>
      <c r="H28" s="358">
        <v>2017</v>
      </c>
      <c r="I28" s="358">
        <v>33.42</v>
      </c>
      <c r="J28" s="358">
        <f t="shared" si="0"/>
        <v>848.86800000000005</v>
      </c>
      <c r="L28" s="358">
        <v>15.55688470728793</v>
      </c>
      <c r="X28" s="358">
        <v>1996</v>
      </c>
      <c r="Y28" s="262">
        <v>29.934693800000002</v>
      </c>
    </row>
    <row r="29" spans="1:25">
      <c r="A29" s="409" t="s">
        <v>674</v>
      </c>
      <c r="B29" s="358">
        <v>36.299999999999997</v>
      </c>
      <c r="C29" s="360" t="s">
        <v>673</v>
      </c>
      <c r="D29" s="360" t="s">
        <v>672</v>
      </c>
      <c r="E29" s="415"/>
      <c r="H29" s="358">
        <v>2018</v>
      </c>
      <c r="X29" s="358">
        <v>1997</v>
      </c>
      <c r="Y29" s="262">
        <v>37.586515300000002</v>
      </c>
    </row>
    <row r="30" spans="1:25">
      <c r="A30" s="409" t="s">
        <v>671</v>
      </c>
      <c r="B30" s="358">
        <v>49</v>
      </c>
      <c r="C30" s="360" t="s">
        <v>670</v>
      </c>
      <c r="D30" s="360" t="s">
        <v>669</v>
      </c>
      <c r="E30" s="415"/>
      <c r="X30" s="358">
        <v>1998</v>
      </c>
      <c r="Y30" s="262">
        <v>46.048270700000003</v>
      </c>
    </row>
    <row r="31" spans="1:25">
      <c r="A31" s="409" t="s">
        <v>668</v>
      </c>
      <c r="B31" s="358">
        <v>59.6</v>
      </c>
      <c r="C31" s="360" t="s">
        <v>667</v>
      </c>
      <c r="D31" s="360" t="s">
        <v>666</v>
      </c>
      <c r="E31" s="415" t="s">
        <v>665</v>
      </c>
      <c r="H31" s="363" t="s">
        <v>257</v>
      </c>
      <c r="I31" s="362"/>
      <c r="J31" s="361">
        <f>MIN(J5:J28)</f>
        <v>457.70799999999997</v>
      </c>
      <c r="K31" s="361">
        <f>MIN(K5:K27)</f>
        <v>56.481132075471699</v>
      </c>
      <c r="L31" s="361">
        <f>MIN(L5:L27)</f>
        <v>13.60062893081761</v>
      </c>
      <c r="X31" s="358">
        <v>1999</v>
      </c>
      <c r="Y31" s="262">
        <v>39.7654006</v>
      </c>
    </row>
    <row r="32" spans="1:25">
      <c r="A32" s="409" t="s">
        <v>664</v>
      </c>
      <c r="B32" s="358">
        <v>67.5</v>
      </c>
      <c r="C32" s="360" t="s">
        <v>663</v>
      </c>
      <c r="D32" s="360" t="s">
        <v>662</v>
      </c>
      <c r="E32" s="415" t="s">
        <v>661</v>
      </c>
      <c r="H32" s="363" t="s">
        <v>258</v>
      </c>
      <c r="I32" s="362"/>
      <c r="J32" s="361">
        <f xml:space="preserve"> MAX(J5:J27)</f>
        <v>1039.1139999999998</v>
      </c>
      <c r="K32" s="361">
        <f xml:space="preserve"> MAX(K5:K27)</f>
        <v>65.555555555555557</v>
      </c>
      <c r="L32" s="361">
        <f xml:space="preserve"> MAX(L5:L27)</f>
        <v>16.576809761188702</v>
      </c>
      <c r="X32" s="358">
        <v>2000</v>
      </c>
      <c r="Y32" s="262">
        <v>37.762993299999998</v>
      </c>
    </row>
    <row r="33" spans="1:25">
      <c r="A33" s="409" t="s">
        <v>660</v>
      </c>
      <c r="B33" s="358">
        <v>84.1</v>
      </c>
      <c r="C33" s="360" t="s">
        <v>659</v>
      </c>
      <c r="D33" s="360" t="s">
        <v>658</v>
      </c>
      <c r="E33" s="415" t="s">
        <v>657</v>
      </c>
      <c r="H33" s="363" t="s">
        <v>656</v>
      </c>
      <c r="I33" s="362"/>
      <c r="J33" s="361">
        <f>AVERAGE(J5:J27)</f>
        <v>743.04939130434798</v>
      </c>
      <c r="K33" s="361">
        <f>AVERAGE(K5:K27)</f>
        <v>59.595957597823961</v>
      </c>
      <c r="L33" s="361">
        <f>AVERAGE(L5:L27)</f>
        <v>14.887606323028983</v>
      </c>
      <c r="X33" s="358">
        <v>2001</v>
      </c>
      <c r="Y33" s="262">
        <v>26.289437700000001</v>
      </c>
    </row>
    <row r="34" spans="1:25">
      <c r="A34" s="409" t="s">
        <v>655</v>
      </c>
      <c r="C34" s="360"/>
      <c r="D34" s="360"/>
      <c r="E34" s="415" t="s">
        <v>654</v>
      </c>
      <c r="H34" s="363" t="s">
        <v>69</v>
      </c>
      <c r="I34" s="362"/>
      <c r="J34" s="361">
        <f>STDEV(J5:J27)</f>
        <v>183.59044125586044</v>
      </c>
      <c r="K34" s="361">
        <f>STDEV(K5:K27)</f>
        <v>2.0622373887530863</v>
      </c>
      <c r="L34" s="361">
        <f>STDEV(L5:L27)</f>
        <v>0.78176482998232644</v>
      </c>
      <c r="X34" s="358">
        <v>2002</v>
      </c>
      <c r="Y34" s="262">
        <v>43.1392077</v>
      </c>
    </row>
    <row r="35" spans="1:25">
      <c r="A35" s="409" t="s">
        <v>653</v>
      </c>
      <c r="C35" s="360"/>
      <c r="D35" s="360"/>
      <c r="E35" s="415" t="s">
        <v>652</v>
      </c>
      <c r="X35" s="358">
        <v>2003</v>
      </c>
      <c r="Y35" s="262">
        <v>74.174093499999998</v>
      </c>
    </row>
    <row r="36" spans="1:25">
      <c r="A36" s="409" t="s">
        <v>651</v>
      </c>
      <c r="B36" s="358">
        <v>70.400000000000006</v>
      </c>
      <c r="C36" s="360" t="s">
        <v>650</v>
      </c>
      <c r="D36" s="360" t="s">
        <v>649</v>
      </c>
      <c r="E36" s="415" t="s">
        <v>648</v>
      </c>
      <c r="X36" s="358">
        <v>2004</v>
      </c>
      <c r="Y36" s="262">
        <v>49.795571099999997</v>
      </c>
    </row>
    <row r="37" spans="1:25">
      <c r="A37" s="409" t="s">
        <v>647</v>
      </c>
      <c r="B37" s="358">
        <v>61.1</v>
      </c>
      <c r="C37" s="360" t="s">
        <v>646</v>
      </c>
      <c r="D37" s="360" t="s">
        <v>645</v>
      </c>
      <c r="E37" s="415" t="s">
        <v>644</v>
      </c>
      <c r="X37" s="358">
        <v>2005</v>
      </c>
      <c r="Y37" s="262">
        <v>35.9917376</v>
      </c>
    </row>
    <row r="38" spans="1:25">
      <c r="A38" s="409" t="s">
        <v>643</v>
      </c>
      <c r="B38" s="358">
        <v>47.1</v>
      </c>
      <c r="C38" s="360" t="s">
        <v>642</v>
      </c>
      <c r="D38" s="360" t="s">
        <v>641</v>
      </c>
      <c r="E38" s="415" t="s">
        <v>640</v>
      </c>
      <c r="I38" s="358" t="s">
        <v>777</v>
      </c>
      <c r="X38" s="358">
        <v>2006</v>
      </c>
      <c r="Y38" s="262">
        <v>39.318736000000001</v>
      </c>
    </row>
    <row r="39" spans="1:25">
      <c r="A39" s="409" t="s">
        <v>639</v>
      </c>
      <c r="B39" s="358">
        <v>38.6</v>
      </c>
      <c r="C39" s="360" t="s">
        <v>557</v>
      </c>
      <c r="D39" s="360" t="s">
        <v>638</v>
      </c>
      <c r="E39" s="415"/>
      <c r="I39" s="358" t="s">
        <v>776</v>
      </c>
      <c r="X39" s="358">
        <v>2007</v>
      </c>
      <c r="Y39" s="262">
        <v>44.377272699999999</v>
      </c>
    </row>
    <row r="40" spans="1:25">
      <c r="A40" s="409" t="s">
        <v>637</v>
      </c>
      <c r="B40" s="358">
        <v>40.4</v>
      </c>
      <c r="C40" s="360" t="s">
        <v>636</v>
      </c>
      <c r="D40" s="360" t="s">
        <v>635</v>
      </c>
      <c r="E40" s="415"/>
      <c r="X40" s="358">
        <v>2008</v>
      </c>
      <c r="Y40" s="262">
        <v>73.844247999999993</v>
      </c>
    </row>
    <row r="41" spans="1:25">
      <c r="A41" s="409" t="s">
        <v>634</v>
      </c>
      <c r="B41" s="358">
        <v>41.4</v>
      </c>
      <c r="C41" s="360" t="s">
        <v>633</v>
      </c>
      <c r="D41" s="360" t="s">
        <v>632</v>
      </c>
      <c r="E41" s="415"/>
      <c r="I41" s="369" t="s">
        <v>0</v>
      </c>
      <c r="J41" s="369" t="s">
        <v>775</v>
      </c>
      <c r="K41" s="369" t="s">
        <v>774</v>
      </c>
      <c r="L41" s="369" t="s">
        <v>773</v>
      </c>
      <c r="M41" s="369" t="s">
        <v>772</v>
      </c>
      <c r="N41" s="369" t="s">
        <v>771</v>
      </c>
      <c r="O41" s="369" t="s">
        <v>770</v>
      </c>
      <c r="P41" s="369" t="s">
        <v>769</v>
      </c>
      <c r="Q41" s="369" t="s">
        <v>768</v>
      </c>
      <c r="R41" s="369" t="s">
        <v>767</v>
      </c>
      <c r="S41" s="369" t="s">
        <v>766</v>
      </c>
      <c r="T41" s="369" t="s">
        <v>765</v>
      </c>
      <c r="U41" s="369" t="s">
        <v>764</v>
      </c>
      <c r="V41" s="369" t="s">
        <v>763</v>
      </c>
      <c r="X41" s="358">
        <v>2009</v>
      </c>
      <c r="Y41" s="262">
        <v>46.126071400000001</v>
      </c>
    </row>
    <row r="42" spans="1:25">
      <c r="A42" s="409" t="s">
        <v>631</v>
      </c>
      <c r="B42" s="358">
        <v>57.9</v>
      </c>
      <c r="C42" s="360" t="s">
        <v>630</v>
      </c>
      <c r="D42" s="360" t="s">
        <v>629</v>
      </c>
      <c r="E42" s="415" t="s">
        <v>628</v>
      </c>
      <c r="I42" s="364" t="s">
        <v>762</v>
      </c>
      <c r="J42" s="364">
        <v>1.02</v>
      </c>
      <c r="K42" s="364">
        <v>1.36</v>
      </c>
      <c r="L42" s="364">
        <v>2.71</v>
      </c>
      <c r="M42" s="364">
        <v>2.94</v>
      </c>
      <c r="N42" s="364">
        <v>4.17</v>
      </c>
      <c r="O42" s="364">
        <v>4.68</v>
      </c>
      <c r="P42" s="364">
        <v>2.71</v>
      </c>
      <c r="Q42" s="364">
        <v>3.32</v>
      </c>
      <c r="R42" s="364">
        <v>2.95</v>
      </c>
      <c r="S42" s="364">
        <v>3.18</v>
      </c>
      <c r="T42" s="364">
        <v>1.84</v>
      </c>
      <c r="U42" s="364">
        <v>1.36</v>
      </c>
      <c r="V42" s="364">
        <v>32.229999999999997</v>
      </c>
      <c r="X42" s="358">
        <v>2010</v>
      </c>
      <c r="Y42" s="262">
        <v>22.980210199999998</v>
      </c>
    </row>
    <row r="43" spans="1:25">
      <c r="A43" s="409" t="s">
        <v>627</v>
      </c>
      <c r="B43" s="358">
        <v>62.4</v>
      </c>
      <c r="C43" s="360" t="s">
        <v>626</v>
      </c>
      <c r="D43" s="360" t="s">
        <v>625</v>
      </c>
      <c r="E43" s="415" t="s">
        <v>624</v>
      </c>
      <c r="I43" s="364" t="s">
        <v>761</v>
      </c>
      <c r="J43" s="365">
        <v>0.86</v>
      </c>
      <c r="K43" s="364">
        <v>1.23</v>
      </c>
      <c r="L43" s="364">
        <v>2.0699999999999998</v>
      </c>
      <c r="M43" s="365">
        <v>3.12</v>
      </c>
      <c r="N43" s="365">
        <v>3.59</v>
      </c>
      <c r="O43" s="364">
        <v>4.29</v>
      </c>
      <c r="P43" s="365">
        <v>3.08</v>
      </c>
      <c r="Q43" s="365">
        <v>3.72</v>
      </c>
      <c r="R43" s="365">
        <v>2.56</v>
      </c>
      <c r="S43" s="364">
        <v>2.97</v>
      </c>
      <c r="T43" s="364">
        <v>1.55</v>
      </c>
      <c r="U43" s="365">
        <v>1.17</v>
      </c>
      <c r="V43" s="365">
        <v>30.21</v>
      </c>
      <c r="X43" s="358">
        <v>2011</v>
      </c>
      <c r="Y43" s="262">
        <v>38.436250000000001</v>
      </c>
    </row>
    <row r="44" spans="1:25">
      <c r="A44" s="409" t="s">
        <v>623</v>
      </c>
      <c r="C44" s="360"/>
      <c r="D44" s="360"/>
      <c r="E44" s="415" t="s">
        <v>622</v>
      </c>
      <c r="I44" s="364">
        <v>1994</v>
      </c>
      <c r="J44" s="364">
        <v>0.21</v>
      </c>
      <c r="K44" s="364">
        <v>0.73</v>
      </c>
      <c r="L44" s="364">
        <v>0.77</v>
      </c>
      <c r="M44" s="364">
        <v>6.07</v>
      </c>
      <c r="N44" s="364">
        <v>4.87</v>
      </c>
      <c r="O44" s="364">
        <v>1.02</v>
      </c>
      <c r="P44" s="364">
        <v>2.64</v>
      </c>
      <c r="Q44" s="364">
        <v>4.17</v>
      </c>
      <c r="R44" s="364">
        <v>0.69</v>
      </c>
      <c r="S44" s="364">
        <v>5.24</v>
      </c>
      <c r="T44" s="364">
        <v>4.1100000000000003</v>
      </c>
      <c r="U44" s="364">
        <v>0.74</v>
      </c>
      <c r="V44" s="364">
        <v>31.26</v>
      </c>
      <c r="X44" s="358">
        <v>2012</v>
      </c>
      <c r="Y44" s="262">
        <v>51.0932143</v>
      </c>
    </row>
    <row r="45" spans="1:25">
      <c r="A45" s="409" t="s">
        <v>621</v>
      </c>
      <c r="B45" s="358">
        <v>78.7</v>
      </c>
      <c r="C45" s="360" t="s">
        <v>620</v>
      </c>
      <c r="D45" s="360" t="s">
        <v>619</v>
      </c>
      <c r="E45" s="415" t="s">
        <v>618</v>
      </c>
      <c r="I45" s="364">
        <v>1995</v>
      </c>
      <c r="J45" s="364">
        <v>0.81</v>
      </c>
      <c r="K45" s="364">
        <v>0.23</v>
      </c>
      <c r="L45" s="364">
        <v>2.71</v>
      </c>
      <c r="M45" s="364">
        <v>3.59</v>
      </c>
      <c r="N45" s="364">
        <v>4.84</v>
      </c>
      <c r="O45" s="364">
        <v>8.49</v>
      </c>
      <c r="P45" s="364">
        <v>2.96</v>
      </c>
      <c r="Q45" s="364">
        <v>8.76</v>
      </c>
      <c r="R45" s="364">
        <v>3.36</v>
      </c>
      <c r="S45" s="364">
        <v>0.69</v>
      </c>
      <c r="T45" s="364">
        <v>0.06</v>
      </c>
      <c r="U45" s="364">
        <v>1.06</v>
      </c>
      <c r="V45" s="364">
        <v>37.56</v>
      </c>
      <c r="X45" s="358">
        <v>2013</v>
      </c>
      <c r="Y45" s="262">
        <v>36.113674000000003</v>
      </c>
    </row>
    <row r="46" spans="1:25">
      <c r="A46" s="409" t="s">
        <v>617</v>
      </c>
      <c r="B46" s="358">
        <v>87.1</v>
      </c>
      <c r="C46" s="360" t="s">
        <v>616</v>
      </c>
      <c r="D46" s="360" t="s">
        <v>615</v>
      </c>
      <c r="E46" s="415" t="s">
        <v>614</v>
      </c>
      <c r="I46" s="364">
        <v>1996</v>
      </c>
      <c r="J46" s="364">
        <v>0.02</v>
      </c>
      <c r="K46" s="364">
        <v>0.11</v>
      </c>
      <c r="L46" s="364">
        <v>0.53</v>
      </c>
      <c r="M46" s="364">
        <v>0.02</v>
      </c>
      <c r="N46" s="364">
        <v>2.0699999999999998</v>
      </c>
      <c r="O46" s="364">
        <v>2.96</v>
      </c>
      <c r="P46" s="364">
        <v>4.4400000000000004</v>
      </c>
      <c r="Q46" s="364">
        <v>6.65</v>
      </c>
      <c r="R46" s="364">
        <v>6.14</v>
      </c>
      <c r="S46" s="364">
        <v>2.72</v>
      </c>
      <c r="T46" s="364">
        <v>2.62</v>
      </c>
      <c r="U46" s="365">
        <v>0.28999999999999998</v>
      </c>
      <c r="V46" s="365">
        <v>28.57</v>
      </c>
      <c r="X46" s="358">
        <v>2014</v>
      </c>
      <c r="Y46" s="262">
        <v>28.850285</v>
      </c>
    </row>
    <row r="47" spans="1:25">
      <c r="A47" s="409" t="s">
        <v>613</v>
      </c>
      <c r="B47" s="358">
        <v>80.8</v>
      </c>
      <c r="C47" s="360" t="s">
        <v>612</v>
      </c>
      <c r="D47" s="360" t="s">
        <v>611</v>
      </c>
      <c r="E47" s="415" t="s">
        <v>610</v>
      </c>
      <c r="I47" s="364">
        <v>1997</v>
      </c>
      <c r="J47" s="364">
        <v>0.21</v>
      </c>
      <c r="K47" s="364">
        <v>3.4</v>
      </c>
      <c r="L47" s="364">
        <v>0.55000000000000004</v>
      </c>
      <c r="M47" s="365">
        <v>6.45</v>
      </c>
      <c r="N47" s="364">
        <v>3.64</v>
      </c>
      <c r="O47" s="364">
        <v>3.37</v>
      </c>
      <c r="P47" s="364">
        <v>5.57</v>
      </c>
      <c r="Q47" s="364">
        <v>5.14</v>
      </c>
      <c r="R47" s="364">
        <v>4.3099999999999996</v>
      </c>
      <c r="S47" s="364">
        <v>3.41</v>
      </c>
      <c r="T47" s="364">
        <v>1.1200000000000001</v>
      </c>
      <c r="U47" s="364">
        <v>3.74</v>
      </c>
      <c r="V47" s="365">
        <v>40.909999999999997</v>
      </c>
      <c r="X47" s="358">
        <v>2015</v>
      </c>
      <c r="Y47" s="262">
        <v>38.149836100000002</v>
      </c>
    </row>
    <row r="48" spans="1:25">
      <c r="A48" s="409" t="s">
        <v>609</v>
      </c>
      <c r="B48" s="358">
        <v>73.599999999999994</v>
      </c>
      <c r="C48" s="360" t="s">
        <v>608</v>
      </c>
      <c r="D48" s="360" t="s">
        <v>607</v>
      </c>
      <c r="E48" s="415" t="s">
        <v>606</v>
      </c>
      <c r="I48" s="364">
        <v>1998</v>
      </c>
      <c r="J48" s="364">
        <v>2.72</v>
      </c>
      <c r="K48" s="364">
        <v>0.14000000000000001</v>
      </c>
      <c r="L48" s="364">
        <v>5.51</v>
      </c>
      <c r="M48" s="364">
        <v>3.53</v>
      </c>
      <c r="N48" s="364">
        <v>1.78</v>
      </c>
      <c r="O48" s="364">
        <v>0.45</v>
      </c>
      <c r="P48" s="364">
        <v>3.52</v>
      </c>
      <c r="Q48" s="364">
        <v>0.95</v>
      </c>
      <c r="R48" s="364">
        <v>3.28</v>
      </c>
      <c r="S48" s="364">
        <v>9.34</v>
      </c>
      <c r="T48" s="364">
        <v>2.2000000000000002</v>
      </c>
      <c r="U48" s="364">
        <v>1.95</v>
      </c>
      <c r="V48" s="364">
        <v>35.369999999999997</v>
      </c>
      <c r="X48" s="358">
        <v>2016</v>
      </c>
      <c r="Y48" s="262">
        <v>62.251536700000003</v>
      </c>
    </row>
    <row r="49" spans="1:25">
      <c r="A49" s="409" t="s">
        <v>605</v>
      </c>
      <c r="C49" s="360"/>
      <c r="D49" s="360"/>
      <c r="E49" s="415" t="s">
        <v>604</v>
      </c>
      <c r="I49" s="364">
        <v>1999</v>
      </c>
      <c r="J49" s="364">
        <v>1.78</v>
      </c>
      <c r="K49" s="364">
        <v>1.58</v>
      </c>
      <c r="L49" s="364">
        <v>3.2</v>
      </c>
      <c r="M49" s="364">
        <v>6.73</v>
      </c>
      <c r="N49" s="364">
        <v>4.78</v>
      </c>
      <c r="O49" s="364">
        <v>6.87</v>
      </c>
      <c r="P49" s="364">
        <v>2.33</v>
      </c>
      <c r="Q49" s="364">
        <v>4.63</v>
      </c>
      <c r="R49" s="365">
        <v>3.32</v>
      </c>
      <c r="S49" s="364">
        <v>1.88</v>
      </c>
      <c r="T49" s="364">
        <v>1.3</v>
      </c>
      <c r="U49" s="364">
        <v>3.88</v>
      </c>
      <c r="V49" s="365">
        <v>42.28</v>
      </c>
      <c r="X49" s="358">
        <v>2017</v>
      </c>
      <c r="Y49" s="262">
        <v>56.104747000000003</v>
      </c>
    </row>
    <row r="50" spans="1:25">
      <c r="A50" s="409" t="s">
        <v>603</v>
      </c>
      <c r="C50" s="360"/>
      <c r="D50" s="360"/>
      <c r="E50" s="415"/>
      <c r="I50" s="364">
        <v>2000</v>
      </c>
      <c r="J50" s="364">
        <v>0.23</v>
      </c>
      <c r="K50" s="364">
        <v>2.37</v>
      </c>
      <c r="L50" s="364">
        <v>4.58</v>
      </c>
      <c r="M50" s="364">
        <v>2.44</v>
      </c>
      <c r="N50" s="364">
        <v>2.29</v>
      </c>
      <c r="O50" s="364">
        <v>3.51</v>
      </c>
      <c r="P50" s="365">
        <v>2.35</v>
      </c>
      <c r="Q50" s="364">
        <v>0</v>
      </c>
      <c r="R50" s="364">
        <v>0</v>
      </c>
      <c r="S50" s="364">
        <v>6.21</v>
      </c>
      <c r="T50" s="364">
        <v>2.93</v>
      </c>
      <c r="U50" s="364">
        <v>0.57999999999999996</v>
      </c>
      <c r="V50" s="365">
        <v>27.49</v>
      </c>
      <c r="X50" s="358">
        <v>2018</v>
      </c>
      <c r="Y50" s="262">
        <v>30.6384604</v>
      </c>
    </row>
    <row r="51" spans="1:25">
      <c r="A51" s="409" t="s">
        <v>602</v>
      </c>
      <c r="B51" s="358">
        <v>39.200000000000003</v>
      </c>
      <c r="C51" s="360" t="s">
        <v>601</v>
      </c>
      <c r="D51" s="360" t="s">
        <v>600</v>
      </c>
      <c r="E51" s="415"/>
      <c r="I51" s="364">
        <v>2001</v>
      </c>
      <c r="J51" s="364">
        <v>2.34</v>
      </c>
      <c r="K51" s="364">
        <v>2.2400000000000002</v>
      </c>
      <c r="L51" s="364">
        <v>1.1000000000000001</v>
      </c>
      <c r="M51" s="364">
        <v>0.32</v>
      </c>
      <c r="N51" s="364">
        <v>7.24</v>
      </c>
      <c r="O51" s="364">
        <v>0.94</v>
      </c>
      <c r="P51" s="365">
        <v>0.15</v>
      </c>
      <c r="Q51" s="365">
        <v>4.71</v>
      </c>
      <c r="R51" s="364">
        <v>2.61</v>
      </c>
      <c r="S51" s="364">
        <v>0</v>
      </c>
      <c r="T51" s="364">
        <v>0.49</v>
      </c>
      <c r="U51" s="364">
        <v>0.1</v>
      </c>
      <c r="V51" s="365">
        <v>22.24</v>
      </c>
    </row>
    <row r="52" spans="1:25">
      <c r="A52" s="409" t="s">
        <v>599</v>
      </c>
      <c r="B52" s="358">
        <v>38.200000000000003</v>
      </c>
      <c r="C52" s="360" t="s">
        <v>598</v>
      </c>
      <c r="D52" s="360" t="s">
        <v>597</v>
      </c>
      <c r="E52" s="415"/>
      <c r="I52" s="364">
        <v>2002</v>
      </c>
      <c r="J52" s="364">
        <v>0.12</v>
      </c>
      <c r="K52" s="364">
        <v>2.11</v>
      </c>
      <c r="L52" s="364">
        <v>0.35</v>
      </c>
      <c r="M52" s="364">
        <v>1.93</v>
      </c>
      <c r="N52" s="365">
        <v>2.69</v>
      </c>
      <c r="O52" s="364">
        <v>5.12</v>
      </c>
      <c r="P52" s="364">
        <v>1.77</v>
      </c>
      <c r="Q52" s="364">
        <v>4.62</v>
      </c>
      <c r="R52" s="364">
        <v>3.35</v>
      </c>
      <c r="S52" s="364">
        <v>5.55</v>
      </c>
      <c r="T52" s="364">
        <v>0.26</v>
      </c>
      <c r="U52" s="364">
        <v>1.25</v>
      </c>
      <c r="V52" s="365">
        <v>29.12</v>
      </c>
    </row>
    <row r="53" spans="1:25">
      <c r="A53" s="409" t="s">
        <v>596</v>
      </c>
      <c r="B53" s="358">
        <v>37.6</v>
      </c>
      <c r="C53" s="360" t="s">
        <v>595</v>
      </c>
      <c r="D53" s="360" t="s">
        <v>594</v>
      </c>
      <c r="E53" s="415"/>
      <c r="I53" s="364">
        <v>2003</v>
      </c>
      <c r="J53" s="364">
        <v>0.06</v>
      </c>
      <c r="K53" s="364">
        <v>0.68</v>
      </c>
      <c r="L53" s="364">
        <v>1.65</v>
      </c>
      <c r="M53" s="365">
        <v>2.36</v>
      </c>
      <c r="N53" s="364">
        <v>2.98</v>
      </c>
      <c r="O53" s="364">
        <v>2.33</v>
      </c>
      <c r="P53" s="365">
        <v>0.7</v>
      </c>
      <c r="Q53" s="364">
        <v>4.05</v>
      </c>
      <c r="R53" s="364">
        <v>1.95</v>
      </c>
      <c r="S53" s="364">
        <v>1.49</v>
      </c>
      <c r="T53" s="364">
        <v>0.41</v>
      </c>
      <c r="U53" s="364">
        <v>1.07</v>
      </c>
      <c r="V53" s="365">
        <v>19.73</v>
      </c>
    </row>
    <row r="54" spans="1:25">
      <c r="A54" s="409" t="s">
        <v>593</v>
      </c>
      <c r="B54" s="358">
        <v>45.9</v>
      </c>
      <c r="C54" s="360" t="s">
        <v>592</v>
      </c>
      <c r="D54" s="360" t="s">
        <v>591</v>
      </c>
      <c r="E54" s="415"/>
      <c r="I54" s="364">
        <v>2004</v>
      </c>
      <c r="J54" s="364">
        <v>2.0499999999999998</v>
      </c>
      <c r="K54" s="364">
        <v>1.31</v>
      </c>
      <c r="L54" s="364">
        <v>4.75</v>
      </c>
      <c r="M54" s="365">
        <v>3.37</v>
      </c>
      <c r="N54" s="364">
        <v>0.16</v>
      </c>
      <c r="O54" s="364">
        <v>5.28</v>
      </c>
      <c r="P54" s="364">
        <v>1.79</v>
      </c>
      <c r="Q54" s="364">
        <v>4.33</v>
      </c>
      <c r="R54" s="364">
        <v>1.88</v>
      </c>
      <c r="S54" s="364">
        <v>3.09</v>
      </c>
      <c r="T54" s="364">
        <v>5.69</v>
      </c>
      <c r="U54" s="364">
        <v>0.48</v>
      </c>
      <c r="V54" s="365">
        <v>34.18</v>
      </c>
    </row>
    <row r="55" spans="1:25">
      <c r="A55" s="409" t="s">
        <v>590</v>
      </c>
      <c r="B55" s="358">
        <v>51.5</v>
      </c>
      <c r="C55" s="360" t="s">
        <v>589</v>
      </c>
      <c r="D55" s="360" t="s">
        <v>588</v>
      </c>
      <c r="E55" s="415"/>
      <c r="I55" s="364">
        <v>2005</v>
      </c>
      <c r="J55" s="365">
        <v>3.28</v>
      </c>
      <c r="K55" s="364">
        <v>0.99</v>
      </c>
      <c r="L55" s="364">
        <v>1.18</v>
      </c>
      <c r="M55" s="364">
        <v>0.63</v>
      </c>
      <c r="N55" s="364">
        <v>2.17</v>
      </c>
      <c r="O55" s="364">
        <v>5.09</v>
      </c>
      <c r="P55" s="365">
        <v>2.65</v>
      </c>
      <c r="Q55" s="364">
        <v>7.14</v>
      </c>
      <c r="R55" s="364">
        <v>1.1499999999999999</v>
      </c>
      <c r="S55" s="364">
        <v>2.5</v>
      </c>
      <c r="T55" s="364">
        <v>7.0000000000000007E-2</v>
      </c>
      <c r="U55" s="364">
        <v>0.39</v>
      </c>
      <c r="V55" s="365">
        <v>27.24</v>
      </c>
    </row>
    <row r="56" spans="1:25">
      <c r="A56" s="409" t="s">
        <v>587</v>
      </c>
      <c r="B56" s="358">
        <v>65.400000000000006</v>
      </c>
      <c r="C56" s="360" t="s">
        <v>586</v>
      </c>
      <c r="D56" s="360" t="s">
        <v>585</v>
      </c>
      <c r="E56" s="415" t="s">
        <v>584</v>
      </c>
      <c r="I56" s="364">
        <v>2006</v>
      </c>
      <c r="J56" s="364">
        <v>0.1</v>
      </c>
      <c r="K56" s="364">
        <v>0</v>
      </c>
      <c r="L56" s="364">
        <v>2.76</v>
      </c>
      <c r="M56" s="364">
        <v>2.0099999999999998</v>
      </c>
      <c r="N56" s="364">
        <v>0.74</v>
      </c>
      <c r="O56" s="364">
        <v>3.43</v>
      </c>
      <c r="P56" s="364">
        <v>1.54</v>
      </c>
      <c r="Q56" s="364">
        <v>4.1100000000000003</v>
      </c>
      <c r="R56" s="364">
        <v>0.34</v>
      </c>
      <c r="S56" s="364">
        <v>0.59</v>
      </c>
      <c r="T56" s="364">
        <v>0.7</v>
      </c>
      <c r="U56" s="364">
        <v>1.7</v>
      </c>
      <c r="V56" s="364">
        <v>18.02</v>
      </c>
    </row>
    <row r="57" spans="1:25">
      <c r="A57" s="409" t="s">
        <v>583</v>
      </c>
      <c r="B57" s="358">
        <v>78.099999999999994</v>
      </c>
      <c r="C57" s="360" t="s">
        <v>582</v>
      </c>
      <c r="D57" s="360" t="s">
        <v>581</v>
      </c>
      <c r="E57" s="415" t="s">
        <v>580</v>
      </c>
      <c r="I57" s="364">
        <v>2007</v>
      </c>
      <c r="J57" s="364">
        <v>0.74</v>
      </c>
      <c r="K57" s="364">
        <v>0.28999999999999998</v>
      </c>
      <c r="L57" s="364">
        <v>4.88</v>
      </c>
      <c r="M57" s="364">
        <v>2.62</v>
      </c>
      <c r="N57" s="364">
        <v>5.16</v>
      </c>
      <c r="O57" s="364">
        <v>9.08</v>
      </c>
      <c r="P57" s="364">
        <v>3</v>
      </c>
      <c r="Q57" s="364">
        <v>1.74</v>
      </c>
      <c r="R57" s="364">
        <v>4.6399999999999997</v>
      </c>
      <c r="S57" s="364">
        <v>3.41</v>
      </c>
      <c r="T57" s="364">
        <v>0.11</v>
      </c>
      <c r="U57" s="364">
        <v>1.8</v>
      </c>
      <c r="V57" s="364">
        <v>37.47</v>
      </c>
    </row>
    <row r="58" spans="1:25">
      <c r="A58" s="409" t="s">
        <v>579</v>
      </c>
      <c r="B58" s="358">
        <v>80.099999999999994</v>
      </c>
      <c r="C58" s="360" t="s">
        <v>578</v>
      </c>
      <c r="D58" s="360" t="s">
        <v>577</v>
      </c>
      <c r="E58" s="415" t="s">
        <v>576</v>
      </c>
      <c r="I58" s="364">
        <v>2008</v>
      </c>
      <c r="J58" s="364">
        <v>0.24</v>
      </c>
      <c r="K58" s="364">
        <v>2.0099999999999998</v>
      </c>
      <c r="L58" s="364">
        <v>3.73</v>
      </c>
      <c r="M58" s="364">
        <v>2.02</v>
      </c>
      <c r="N58" s="364">
        <v>4.12</v>
      </c>
      <c r="O58" s="364">
        <v>11.36</v>
      </c>
      <c r="P58" s="364">
        <v>3.77</v>
      </c>
      <c r="Q58" s="364">
        <v>0.91</v>
      </c>
      <c r="R58" s="364">
        <v>4.43</v>
      </c>
      <c r="S58" s="364">
        <v>4.59</v>
      </c>
      <c r="T58" s="364">
        <v>0.46</v>
      </c>
      <c r="U58" s="364">
        <v>0.66</v>
      </c>
      <c r="V58" s="364">
        <v>38.299999999999997</v>
      </c>
    </row>
    <row r="59" spans="1:25">
      <c r="A59" s="409" t="s">
        <v>575</v>
      </c>
      <c r="B59" s="358">
        <v>80</v>
      </c>
      <c r="C59" s="360" t="s">
        <v>574</v>
      </c>
      <c r="D59" s="360" t="s">
        <v>573</v>
      </c>
      <c r="E59" s="415" t="s">
        <v>572</v>
      </c>
      <c r="I59" s="364">
        <v>2009</v>
      </c>
      <c r="J59" s="364">
        <v>0.08</v>
      </c>
      <c r="K59" s="364">
        <v>0.31</v>
      </c>
      <c r="L59" s="364">
        <v>1.2</v>
      </c>
      <c r="M59" s="364">
        <v>3.54</v>
      </c>
      <c r="N59" s="364">
        <v>1.36</v>
      </c>
      <c r="O59" s="364">
        <v>2.3199999999999998</v>
      </c>
      <c r="P59" s="364">
        <v>2.57</v>
      </c>
      <c r="Q59" s="364">
        <v>7.57</v>
      </c>
      <c r="R59" s="364">
        <v>0.51</v>
      </c>
      <c r="S59" s="364">
        <v>4.9800000000000004</v>
      </c>
      <c r="T59" s="364">
        <v>0.25</v>
      </c>
      <c r="U59" s="364">
        <v>0.2</v>
      </c>
      <c r="V59" s="364">
        <v>24.89</v>
      </c>
    </row>
    <row r="60" spans="1:25">
      <c r="A60" s="409" t="s">
        <v>571</v>
      </c>
      <c r="B60" s="358">
        <v>75.3</v>
      </c>
      <c r="C60" s="360" t="s">
        <v>570</v>
      </c>
      <c r="D60" s="360" t="s">
        <v>529</v>
      </c>
      <c r="E60" s="415" t="s">
        <v>569</v>
      </c>
      <c r="I60" s="364">
        <v>2010</v>
      </c>
      <c r="J60" s="364">
        <v>0.35</v>
      </c>
      <c r="K60" s="364">
        <v>1.33</v>
      </c>
      <c r="L60" s="364">
        <v>1.79</v>
      </c>
      <c r="M60" s="364">
        <v>3.26</v>
      </c>
      <c r="N60" s="364">
        <v>4.9000000000000004</v>
      </c>
      <c r="O60" s="364">
        <v>3.71</v>
      </c>
      <c r="P60" s="364">
        <v>6.56</v>
      </c>
      <c r="Q60" s="364">
        <v>3.58</v>
      </c>
      <c r="R60" s="364">
        <v>3.37</v>
      </c>
      <c r="S60" s="364">
        <v>1.45</v>
      </c>
      <c r="T60" s="364">
        <v>2.0699999999999998</v>
      </c>
      <c r="U60" s="364">
        <v>0.16</v>
      </c>
      <c r="V60" s="364">
        <v>32.53</v>
      </c>
    </row>
    <row r="61" spans="1:25">
      <c r="A61" s="409" t="s">
        <v>568</v>
      </c>
      <c r="B61" s="358">
        <v>59</v>
      </c>
      <c r="C61" s="360" t="s">
        <v>567</v>
      </c>
      <c r="D61" s="360" t="s">
        <v>566</v>
      </c>
      <c r="E61" s="415" t="s">
        <v>565</v>
      </c>
      <c r="I61" s="364">
        <v>2011</v>
      </c>
      <c r="J61" s="364">
        <v>0.14000000000000001</v>
      </c>
      <c r="K61" s="364">
        <v>0.17</v>
      </c>
      <c r="L61" s="364">
        <v>1.22</v>
      </c>
      <c r="M61" s="364">
        <v>1.69</v>
      </c>
      <c r="N61" s="364">
        <v>5.45</v>
      </c>
      <c r="O61" s="364">
        <v>2.9</v>
      </c>
      <c r="P61" s="364">
        <v>0.51</v>
      </c>
      <c r="Q61" s="364">
        <v>1.99</v>
      </c>
      <c r="R61" s="364">
        <v>1.22</v>
      </c>
      <c r="S61" s="364">
        <v>2.37</v>
      </c>
      <c r="T61" s="364">
        <v>3.17</v>
      </c>
      <c r="U61" s="364">
        <v>2.5499999999999998</v>
      </c>
      <c r="V61" s="364">
        <v>23.38</v>
      </c>
    </row>
    <row r="62" spans="1:25">
      <c r="A62" s="409" t="s">
        <v>564</v>
      </c>
      <c r="B62" s="358">
        <v>44.8</v>
      </c>
      <c r="C62" s="360" t="s">
        <v>563</v>
      </c>
      <c r="D62" s="360" t="s">
        <v>562</v>
      </c>
      <c r="E62" s="415"/>
      <c r="I62" s="364">
        <v>2012</v>
      </c>
      <c r="J62" s="364">
        <v>1.04</v>
      </c>
      <c r="K62" s="364">
        <v>3.06</v>
      </c>
      <c r="L62" s="364">
        <v>2.4900000000000002</v>
      </c>
      <c r="M62" s="364">
        <v>6.09</v>
      </c>
      <c r="N62" s="364">
        <v>1.41</v>
      </c>
      <c r="O62" s="364">
        <v>2.34</v>
      </c>
      <c r="P62" s="364">
        <v>0.39</v>
      </c>
      <c r="Q62" s="364">
        <v>1.86</v>
      </c>
      <c r="R62" s="364">
        <v>2.13</v>
      </c>
      <c r="S62" s="364">
        <v>7.0000000000000007E-2</v>
      </c>
      <c r="T62" s="364">
        <v>0.52</v>
      </c>
      <c r="U62" s="364">
        <v>0.27</v>
      </c>
      <c r="V62" s="364">
        <v>21.67</v>
      </c>
    </row>
    <row r="63" spans="1:25">
      <c r="A63" s="409" t="s">
        <v>561</v>
      </c>
      <c r="B63" s="358">
        <v>32.799999999999997</v>
      </c>
      <c r="C63" s="360" t="s">
        <v>560</v>
      </c>
      <c r="D63" s="360" t="s">
        <v>559</v>
      </c>
      <c r="E63" s="415"/>
      <c r="I63" s="364">
        <v>2013</v>
      </c>
      <c r="J63" s="364">
        <v>0.37</v>
      </c>
      <c r="K63" s="364">
        <v>3.56</v>
      </c>
      <c r="L63" s="364">
        <v>0.55000000000000004</v>
      </c>
      <c r="M63" s="364">
        <v>3.24</v>
      </c>
      <c r="N63" s="364">
        <v>3.61</v>
      </c>
      <c r="O63" s="364">
        <v>3.96</v>
      </c>
      <c r="P63" s="364">
        <v>7.45</v>
      </c>
      <c r="Q63" s="364">
        <v>3.63</v>
      </c>
      <c r="R63" s="364">
        <v>2.78</v>
      </c>
      <c r="S63" s="364">
        <v>2.38</v>
      </c>
      <c r="T63" s="364">
        <v>1.32</v>
      </c>
      <c r="U63" s="364">
        <v>0.61</v>
      </c>
      <c r="V63" s="364">
        <v>33.46</v>
      </c>
    </row>
    <row r="64" spans="1:25">
      <c r="A64" s="409" t="s">
        <v>558</v>
      </c>
      <c r="B64" s="358">
        <v>34.299999999999997</v>
      </c>
      <c r="C64" s="360" t="s">
        <v>557</v>
      </c>
      <c r="D64" s="360" t="s">
        <v>556</v>
      </c>
      <c r="E64" s="415"/>
      <c r="I64" s="364">
        <v>2014</v>
      </c>
      <c r="J64" s="364">
        <v>0.03</v>
      </c>
      <c r="K64" s="364">
        <v>0.43</v>
      </c>
      <c r="L64" s="364">
        <v>0.42</v>
      </c>
      <c r="M64" s="364">
        <v>0.21</v>
      </c>
      <c r="N64" s="364">
        <v>2.23</v>
      </c>
      <c r="O64" s="364">
        <v>7.08</v>
      </c>
      <c r="P64" s="364">
        <v>4.1399999999999997</v>
      </c>
      <c r="Q64" s="364">
        <v>1.44</v>
      </c>
      <c r="R64" s="364">
        <v>0.71</v>
      </c>
      <c r="S64" s="364">
        <v>2.23</v>
      </c>
      <c r="T64" s="364">
        <v>1.44</v>
      </c>
      <c r="U64" s="364">
        <v>0.96</v>
      </c>
      <c r="V64" s="364">
        <v>21.32</v>
      </c>
    </row>
    <row r="65" spans="1:22">
      <c r="A65" s="409" t="s">
        <v>555</v>
      </c>
      <c r="B65" s="358">
        <v>32.799999999999997</v>
      </c>
      <c r="C65" s="360" t="s">
        <v>554</v>
      </c>
      <c r="D65" s="360" t="s">
        <v>553</v>
      </c>
      <c r="E65" s="415"/>
      <c r="I65" s="364">
        <v>2015</v>
      </c>
      <c r="J65" s="364">
        <v>0.81</v>
      </c>
      <c r="K65" s="364">
        <v>0.09</v>
      </c>
      <c r="L65" s="364">
        <v>0.75</v>
      </c>
      <c r="M65" s="364">
        <v>5.57</v>
      </c>
      <c r="N65" s="364">
        <v>10.47</v>
      </c>
      <c r="O65" s="364">
        <v>2.2999999999999998</v>
      </c>
      <c r="P65" s="364">
        <v>6.44</v>
      </c>
      <c r="Q65" s="364">
        <v>1.79</v>
      </c>
      <c r="R65" s="364">
        <v>1.42</v>
      </c>
      <c r="S65" s="364">
        <v>1.52</v>
      </c>
      <c r="T65" s="364">
        <v>3.95</v>
      </c>
      <c r="U65" s="364">
        <v>2.08</v>
      </c>
      <c r="V65" s="364">
        <v>37.19</v>
      </c>
    </row>
    <row r="66" spans="1:22">
      <c r="A66" s="409" t="s">
        <v>552</v>
      </c>
      <c r="B66" s="358">
        <v>43.9</v>
      </c>
      <c r="C66" s="360" t="s">
        <v>551</v>
      </c>
      <c r="D66" s="360" t="s">
        <v>550</v>
      </c>
      <c r="E66" s="415"/>
      <c r="I66" s="364">
        <v>2016</v>
      </c>
      <c r="J66" s="364">
        <v>0.6</v>
      </c>
      <c r="K66" s="364">
        <v>0.38</v>
      </c>
      <c r="L66" s="364">
        <v>0.91</v>
      </c>
      <c r="M66" s="364">
        <v>4</v>
      </c>
      <c r="N66" s="364">
        <v>3.71</v>
      </c>
      <c r="O66" s="364">
        <v>4.78</v>
      </c>
      <c r="P66" s="364">
        <v>3.58</v>
      </c>
      <c r="Q66" s="364">
        <v>1.78</v>
      </c>
      <c r="R66" s="364">
        <v>5.2</v>
      </c>
      <c r="S66" s="364">
        <v>2.54</v>
      </c>
      <c r="T66" s="364">
        <v>0.34</v>
      </c>
      <c r="U66" s="364">
        <v>0.38</v>
      </c>
      <c r="V66" s="364">
        <f>SUM(J66:U66)</f>
        <v>28.2</v>
      </c>
    </row>
    <row r="67" spans="1:22">
      <c r="A67" s="409" t="s">
        <v>549</v>
      </c>
      <c r="B67" s="358">
        <v>57.7</v>
      </c>
      <c r="C67" s="360" t="s">
        <v>548</v>
      </c>
      <c r="D67" s="360" t="s">
        <v>547</v>
      </c>
      <c r="E67" s="415" t="s">
        <v>546</v>
      </c>
      <c r="I67" s="358">
        <v>2017</v>
      </c>
      <c r="J67" s="358">
        <v>2.3799999999999994</v>
      </c>
      <c r="K67" s="358">
        <v>2.0999999999999996</v>
      </c>
      <c r="L67" s="358">
        <v>3.14</v>
      </c>
      <c r="M67" s="358">
        <v>5.83</v>
      </c>
      <c r="N67" s="358">
        <v>3.42</v>
      </c>
      <c r="O67" s="358">
        <v>5.27</v>
      </c>
      <c r="P67" s="358">
        <v>3.75</v>
      </c>
      <c r="Q67" s="358">
        <v>5.8500000000000005</v>
      </c>
      <c r="R67" s="358">
        <v>2.1100000000000003</v>
      </c>
      <c r="S67" s="358">
        <v>2.27</v>
      </c>
      <c r="T67" s="358">
        <v>0.15000000000000002</v>
      </c>
      <c r="U67" s="358">
        <v>6.0000000000000005E-2</v>
      </c>
      <c r="V67" s="364">
        <f>SUM(J67:U67)</f>
        <v>36.330000000000005</v>
      </c>
    </row>
    <row r="68" spans="1:22">
      <c r="A68" s="409" t="s">
        <v>545</v>
      </c>
      <c r="B68" s="358">
        <v>70.3</v>
      </c>
      <c r="C68" s="360" t="s">
        <v>544</v>
      </c>
      <c r="D68" s="360" t="s">
        <v>543</v>
      </c>
      <c r="E68" s="415" t="s">
        <v>525</v>
      </c>
      <c r="I68" s="358">
        <v>2018</v>
      </c>
      <c r="J68" s="358">
        <v>0</v>
      </c>
      <c r="K68" s="358">
        <v>1.32</v>
      </c>
      <c r="L68" s="358">
        <v>0.93</v>
      </c>
      <c r="M68" s="358">
        <v>2.15</v>
      </c>
      <c r="N68" s="358">
        <v>3.13</v>
      </c>
      <c r="O68" s="358">
        <v>5.1100000000000003</v>
      </c>
      <c r="P68" s="358">
        <v>0.09</v>
      </c>
    </row>
    <row r="69" spans="1:22" ht="16.5" thickBot="1">
      <c r="A69" s="409" t="s">
        <v>542</v>
      </c>
      <c r="B69" s="358">
        <v>77.2</v>
      </c>
      <c r="C69" s="360" t="s">
        <v>541</v>
      </c>
      <c r="D69" s="360" t="s">
        <v>540</v>
      </c>
      <c r="E69" s="415" t="s">
        <v>539</v>
      </c>
    </row>
    <row r="70" spans="1:22">
      <c r="A70" s="409" t="s">
        <v>538</v>
      </c>
      <c r="B70" s="358">
        <v>77.900000000000006</v>
      </c>
      <c r="C70" s="360" t="s">
        <v>537</v>
      </c>
      <c r="D70" s="360" t="s">
        <v>474</v>
      </c>
      <c r="E70" s="415" t="s">
        <v>536</v>
      </c>
      <c r="N70" s="263"/>
      <c r="O70" s="264"/>
      <c r="Q70" s="279"/>
    </row>
    <row r="71" spans="1:22">
      <c r="A71" s="409" t="s">
        <v>535</v>
      </c>
      <c r="B71" s="358">
        <v>82.5</v>
      </c>
      <c r="C71" s="360" t="s">
        <v>534</v>
      </c>
      <c r="D71" s="360" t="s">
        <v>533</v>
      </c>
      <c r="E71" s="415" t="s">
        <v>532</v>
      </c>
      <c r="N71" s="265"/>
      <c r="O71" s="278"/>
      <c r="Q71" s="262"/>
    </row>
    <row r="72" spans="1:22">
      <c r="A72" s="409" t="s">
        <v>531</v>
      </c>
      <c r="B72" s="358">
        <v>74.599999999999994</v>
      </c>
      <c r="C72" s="360" t="s">
        <v>530</v>
      </c>
      <c r="D72" s="360" t="s">
        <v>529</v>
      </c>
      <c r="E72" s="415" t="s">
        <v>528</v>
      </c>
      <c r="N72" s="265"/>
      <c r="O72" s="278"/>
      <c r="Q72" s="262"/>
    </row>
    <row r="73" spans="1:22">
      <c r="A73" s="409" t="s">
        <v>527</v>
      </c>
      <c r="B73" s="358">
        <v>64.5</v>
      </c>
      <c r="C73" s="360" t="s">
        <v>468</v>
      </c>
      <c r="D73" s="360" t="s">
        <v>526</v>
      </c>
      <c r="E73" s="415" t="s">
        <v>525</v>
      </c>
      <c r="N73" s="265"/>
      <c r="O73" s="278"/>
      <c r="Q73" s="262"/>
    </row>
    <row r="74" spans="1:22">
      <c r="A74" s="409" t="s">
        <v>524</v>
      </c>
      <c r="B74" s="358">
        <v>43.1</v>
      </c>
      <c r="C74" s="360" t="s">
        <v>523</v>
      </c>
      <c r="D74" s="360" t="s">
        <v>522</v>
      </c>
      <c r="E74" s="415"/>
      <c r="N74" s="265"/>
      <c r="O74" s="278"/>
      <c r="Q74" s="262"/>
    </row>
    <row r="75" spans="1:22">
      <c r="A75" s="409" t="s">
        <v>521</v>
      </c>
      <c r="B75" s="358">
        <v>39.1</v>
      </c>
      <c r="C75" s="360" t="s">
        <v>520</v>
      </c>
      <c r="D75" s="360" t="s">
        <v>519</v>
      </c>
      <c r="E75" s="415"/>
      <c r="N75" s="265"/>
      <c r="O75" s="278"/>
      <c r="Q75" s="262"/>
    </row>
    <row r="76" spans="1:22">
      <c r="A76" s="409" t="s">
        <v>518</v>
      </c>
      <c r="C76" s="360"/>
      <c r="D76" s="360"/>
      <c r="E76" s="415"/>
      <c r="N76" s="265"/>
      <c r="O76" s="278"/>
      <c r="Q76" s="262"/>
    </row>
    <row r="77" spans="1:22">
      <c r="A77" s="409" t="s">
        <v>517</v>
      </c>
      <c r="B77" s="358">
        <v>35.700000000000003</v>
      </c>
      <c r="C77" s="360" t="s">
        <v>516</v>
      </c>
      <c r="D77" s="360" t="s">
        <v>515</v>
      </c>
      <c r="E77" s="415"/>
      <c r="N77" s="265"/>
      <c r="O77" s="278"/>
      <c r="Q77" s="262"/>
    </row>
    <row r="78" spans="1:22">
      <c r="A78" s="409" t="s">
        <v>514</v>
      </c>
      <c r="C78" s="360"/>
      <c r="D78" s="360"/>
      <c r="E78" s="415"/>
      <c r="N78" s="265"/>
      <c r="O78" s="278"/>
      <c r="Q78" s="262"/>
    </row>
    <row r="79" spans="1:22">
      <c r="A79" s="409" t="s">
        <v>513</v>
      </c>
      <c r="B79" s="358">
        <v>59.9</v>
      </c>
      <c r="C79" s="360" t="s">
        <v>512</v>
      </c>
      <c r="D79" s="360" t="s">
        <v>511</v>
      </c>
      <c r="E79" s="415" t="s">
        <v>510</v>
      </c>
      <c r="N79" s="265"/>
      <c r="O79" s="278"/>
      <c r="Q79" s="262"/>
    </row>
    <row r="80" spans="1:22">
      <c r="A80" s="409" t="s">
        <v>509</v>
      </c>
      <c r="B80" s="358">
        <v>64.099999999999994</v>
      </c>
      <c r="C80" s="360" t="s">
        <v>508</v>
      </c>
      <c r="D80" s="360" t="s">
        <v>507</v>
      </c>
      <c r="E80" s="415" t="s">
        <v>506</v>
      </c>
      <c r="N80" s="265"/>
      <c r="O80" s="278"/>
      <c r="Q80" s="262"/>
    </row>
    <row r="81" spans="1:17">
      <c r="A81" s="409" t="s">
        <v>505</v>
      </c>
      <c r="B81" s="358">
        <v>79.2</v>
      </c>
      <c r="C81" s="360" t="s">
        <v>504</v>
      </c>
      <c r="D81" s="360" t="s">
        <v>503</v>
      </c>
      <c r="E81" s="415" t="s">
        <v>502</v>
      </c>
      <c r="N81" s="265"/>
      <c r="O81" s="278"/>
      <c r="Q81" s="262"/>
    </row>
    <row r="82" spans="1:17">
      <c r="A82" s="409" t="s">
        <v>501</v>
      </c>
      <c r="B82" s="358">
        <v>82.1</v>
      </c>
      <c r="C82" s="360" t="s">
        <v>500</v>
      </c>
      <c r="D82" s="360" t="s">
        <v>499</v>
      </c>
      <c r="E82" s="415" t="s">
        <v>498</v>
      </c>
      <c r="N82" s="265"/>
      <c r="O82" s="278"/>
      <c r="Q82" s="262"/>
    </row>
    <row r="83" spans="1:17">
      <c r="A83" s="409" t="s">
        <v>497</v>
      </c>
      <c r="B83" s="358">
        <v>79.400000000000006</v>
      </c>
      <c r="C83" s="360" t="s">
        <v>496</v>
      </c>
      <c r="D83" s="360" t="s">
        <v>495</v>
      </c>
      <c r="E83" s="415" t="s">
        <v>494</v>
      </c>
      <c r="N83" s="265"/>
      <c r="O83" s="278"/>
      <c r="Q83" s="262"/>
    </row>
    <row r="84" spans="1:17">
      <c r="A84" s="409" t="s">
        <v>493</v>
      </c>
      <c r="B84" s="358">
        <v>77.2</v>
      </c>
      <c r="C84" s="360" t="s">
        <v>492</v>
      </c>
      <c r="D84" s="360" t="s">
        <v>491</v>
      </c>
      <c r="E84" s="415" t="s">
        <v>490</v>
      </c>
      <c r="N84" s="265"/>
      <c r="O84" s="278"/>
      <c r="Q84" s="262"/>
    </row>
    <row r="85" spans="1:17">
      <c r="A85" s="409" t="s">
        <v>489</v>
      </c>
      <c r="B85" s="358">
        <v>62.8</v>
      </c>
      <c r="C85" s="360" t="s">
        <v>488</v>
      </c>
      <c r="D85" s="360" t="s">
        <v>487</v>
      </c>
      <c r="E85" s="415" t="s">
        <v>486</v>
      </c>
      <c r="N85" s="265"/>
      <c r="O85" s="278"/>
      <c r="Q85" s="262"/>
    </row>
    <row r="86" spans="1:17">
      <c r="A86" s="409" t="s">
        <v>485</v>
      </c>
      <c r="B86" s="358">
        <v>49.6</v>
      </c>
      <c r="C86" s="360" t="s">
        <v>484</v>
      </c>
      <c r="D86" s="360" t="s">
        <v>483</v>
      </c>
      <c r="E86" s="415"/>
      <c r="N86" s="265"/>
      <c r="O86" s="278"/>
      <c r="Q86" s="262"/>
    </row>
    <row r="87" spans="1:17">
      <c r="A87" s="409" t="s">
        <v>482</v>
      </c>
      <c r="C87" s="360"/>
      <c r="D87" s="360"/>
      <c r="E87" s="415"/>
      <c r="N87" s="265"/>
      <c r="O87" s="278"/>
      <c r="Q87" s="262"/>
    </row>
    <row r="88" spans="1:17">
      <c r="A88" s="409" t="s">
        <v>481</v>
      </c>
      <c r="B88" s="358">
        <v>36.1</v>
      </c>
      <c r="C88" s="360" t="s">
        <v>480</v>
      </c>
      <c r="D88" s="360" t="s">
        <v>479</v>
      </c>
      <c r="E88" s="415"/>
      <c r="N88" s="265"/>
      <c r="O88" s="278"/>
      <c r="Q88" s="262"/>
    </row>
    <row r="89" spans="1:17">
      <c r="A89" s="409" t="s">
        <v>478</v>
      </c>
      <c r="B89" s="358">
        <v>45.5</v>
      </c>
      <c r="C89" s="360" t="s">
        <v>477</v>
      </c>
      <c r="D89" s="360" t="s">
        <v>476</v>
      </c>
      <c r="E89" s="415"/>
      <c r="N89" s="265"/>
      <c r="O89" s="278"/>
      <c r="Q89" s="262"/>
    </row>
    <row r="90" spans="1:17">
      <c r="A90" s="409" t="s">
        <v>475</v>
      </c>
      <c r="B90" s="358">
        <v>52.5</v>
      </c>
      <c r="C90" s="360" t="s">
        <v>474</v>
      </c>
      <c r="D90" s="360" t="s">
        <v>473</v>
      </c>
      <c r="E90" s="415" t="s">
        <v>472</v>
      </c>
      <c r="N90" s="265"/>
      <c r="O90" s="278"/>
      <c r="Q90" s="262"/>
    </row>
    <row r="91" spans="1:17">
      <c r="A91" s="409" t="s">
        <v>471</v>
      </c>
      <c r="C91" s="360"/>
      <c r="D91" s="360"/>
      <c r="E91" s="415" t="s">
        <v>470</v>
      </c>
      <c r="N91" s="265"/>
      <c r="O91" s="278"/>
      <c r="Q91" s="262"/>
    </row>
    <row r="92" spans="1:17">
      <c r="A92" s="409" t="s">
        <v>469</v>
      </c>
      <c r="B92" s="358">
        <v>65.8</v>
      </c>
      <c r="C92" s="360" t="s">
        <v>468</v>
      </c>
      <c r="D92" s="360" t="s">
        <v>467</v>
      </c>
      <c r="E92" s="415" t="s">
        <v>466</v>
      </c>
      <c r="N92" s="265"/>
      <c r="O92" s="278"/>
      <c r="Q92" s="262"/>
    </row>
    <row r="93" spans="1:17">
      <c r="A93" s="409" t="s">
        <v>465</v>
      </c>
      <c r="B93" s="358">
        <v>80.400000000000006</v>
      </c>
      <c r="C93" s="360" t="s">
        <v>464</v>
      </c>
      <c r="D93" s="360" t="s">
        <v>463</v>
      </c>
      <c r="E93" s="415" t="s">
        <v>462</v>
      </c>
      <c r="N93" s="265"/>
      <c r="O93" s="278"/>
      <c r="Q93" s="262"/>
    </row>
    <row r="94" spans="1:17">
      <c r="A94" s="409" t="s">
        <v>461</v>
      </c>
      <c r="B94" s="358">
        <v>83.4</v>
      </c>
      <c r="C94" s="360" t="s">
        <v>460</v>
      </c>
      <c r="D94" s="360" t="s">
        <v>459</v>
      </c>
      <c r="E94" s="415" t="s">
        <v>458</v>
      </c>
      <c r="N94" s="265"/>
      <c r="O94" s="278"/>
      <c r="Q94" s="262"/>
    </row>
    <row r="95" spans="1:17">
      <c r="A95" s="409" t="s">
        <v>457</v>
      </c>
      <c r="B95" s="358">
        <v>80.599999999999994</v>
      </c>
      <c r="C95" s="360" t="s">
        <v>456</v>
      </c>
      <c r="D95" s="360" t="s">
        <v>455</v>
      </c>
      <c r="E95" s="415" t="s">
        <v>454</v>
      </c>
      <c r="N95" s="265"/>
      <c r="O95" s="278"/>
      <c r="Q95" s="262"/>
    </row>
    <row r="96" spans="1:17">
      <c r="A96" s="409" t="s">
        <v>453</v>
      </c>
      <c r="B96" s="358">
        <v>74.8</v>
      </c>
      <c r="C96" s="360" t="s">
        <v>452</v>
      </c>
      <c r="D96" s="360" t="s">
        <v>451</v>
      </c>
      <c r="E96" s="415" t="s">
        <v>450</v>
      </c>
      <c r="N96" s="265"/>
      <c r="O96" s="278"/>
      <c r="Q96" s="262"/>
    </row>
    <row r="97" spans="1:17">
      <c r="A97" s="409" t="s">
        <v>449</v>
      </c>
      <c r="B97" s="358">
        <v>66.2</v>
      </c>
      <c r="C97" s="360" t="s">
        <v>448</v>
      </c>
      <c r="D97" s="360" t="s">
        <v>447</v>
      </c>
      <c r="E97" s="415" t="s">
        <v>446</v>
      </c>
      <c r="N97" s="265"/>
      <c r="O97" s="278"/>
      <c r="Q97" s="262"/>
    </row>
    <row r="98" spans="1:17">
      <c r="A98" s="409" t="s">
        <v>445</v>
      </c>
      <c r="C98" s="360" t="s">
        <v>444</v>
      </c>
      <c r="D98" s="360"/>
      <c r="E98" s="415" t="s">
        <v>443</v>
      </c>
      <c r="N98" s="265"/>
      <c r="O98" s="278"/>
      <c r="Q98" s="262"/>
    </row>
    <row r="99" spans="1:17">
      <c r="A99" s="409" t="s">
        <v>442</v>
      </c>
      <c r="B99" s="416">
        <v>35.200000000000003</v>
      </c>
      <c r="C99" s="360" t="s">
        <v>441</v>
      </c>
      <c r="D99" s="360" t="s">
        <v>440</v>
      </c>
      <c r="E99" s="415"/>
      <c r="F99" s="358" t="s">
        <v>822</v>
      </c>
      <c r="G99" s="358" t="s">
        <v>823</v>
      </c>
      <c r="N99" s="265"/>
      <c r="O99" s="278"/>
      <c r="Q99" s="262"/>
    </row>
    <row r="100" spans="1:17">
      <c r="A100" s="413">
        <v>42736</v>
      </c>
      <c r="B100" s="416">
        <f>G100*9/5+32</f>
        <v>37.656774193548387</v>
      </c>
      <c r="E100" s="362">
        <f>F100/25.4</f>
        <v>2.3799999999999994</v>
      </c>
      <c r="F100" s="358">
        <v>60.451999999999984</v>
      </c>
      <c r="G100" s="358">
        <v>3.1426523297491036</v>
      </c>
      <c r="N100" s="265"/>
      <c r="O100" s="278"/>
      <c r="Q100" s="262"/>
    </row>
    <row r="101" spans="1:17">
      <c r="A101" s="414">
        <v>42767</v>
      </c>
      <c r="B101" s="416">
        <f t="shared" ref="B101:B111" si="1">G101*9/5+32</f>
        <v>46.473333333333329</v>
      </c>
      <c r="E101" s="362">
        <f t="shared" ref="E101:E111" si="2">F101/25.4</f>
        <v>2.0999999999999996</v>
      </c>
      <c r="F101" s="358">
        <v>53.339999999999989</v>
      </c>
      <c r="G101" s="358">
        <v>8.0407407407407376</v>
      </c>
      <c r="N101" s="265"/>
      <c r="O101" s="278"/>
      <c r="Q101" s="262"/>
    </row>
    <row r="102" spans="1:17">
      <c r="A102" s="413">
        <v>42795</v>
      </c>
      <c r="B102" s="416">
        <f t="shared" si="1"/>
        <v>52.780322580645162</v>
      </c>
      <c r="E102" s="362">
        <f t="shared" si="2"/>
        <v>3.14</v>
      </c>
      <c r="F102" s="358">
        <v>79.756</v>
      </c>
      <c r="G102" s="358">
        <v>11.544623655913979</v>
      </c>
      <c r="N102" s="265"/>
      <c r="O102" s="278"/>
      <c r="Q102" s="262"/>
    </row>
    <row r="103" spans="1:17">
      <c r="A103" s="414">
        <v>42826</v>
      </c>
      <c r="B103" s="416">
        <f t="shared" si="1"/>
        <v>58.293666666666667</v>
      </c>
      <c r="E103" s="362">
        <f t="shared" si="2"/>
        <v>5.83</v>
      </c>
      <c r="F103" s="358">
        <v>148.08199999999999</v>
      </c>
      <c r="G103" s="358">
        <v>14.607592592592592</v>
      </c>
      <c r="N103" s="265"/>
      <c r="O103" s="278"/>
      <c r="Q103" s="262"/>
    </row>
    <row r="104" spans="1:17">
      <c r="A104" s="413">
        <v>42856</v>
      </c>
      <c r="B104" s="416">
        <f t="shared" si="1"/>
        <v>66.454516129032243</v>
      </c>
      <c r="E104" s="362">
        <f t="shared" si="2"/>
        <v>3.2199999999999993</v>
      </c>
      <c r="F104" s="358">
        <v>81.787999999999982</v>
      </c>
      <c r="G104" s="358">
        <v>19.141397849462358</v>
      </c>
      <c r="N104" s="265"/>
      <c r="O104" s="278"/>
      <c r="Q104" s="262"/>
    </row>
    <row r="105" spans="1:17">
      <c r="A105" s="414">
        <v>42887</v>
      </c>
      <c r="B105" s="416">
        <f t="shared" si="1"/>
        <v>78.139666666666642</v>
      </c>
      <c r="E105" s="362">
        <f t="shared" si="2"/>
        <v>2.5599999999999996</v>
      </c>
      <c r="F105" s="358">
        <v>65.023999999999987</v>
      </c>
      <c r="G105" s="358">
        <v>25.633148148148134</v>
      </c>
      <c r="N105" s="265"/>
      <c r="O105" s="278"/>
      <c r="Q105" s="262"/>
    </row>
    <row r="106" spans="1:17">
      <c r="A106" s="413">
        <v>42917</v>
      </c>
      <c r="B106" s="416">
        <f t="shared" si="1"/>
        <v>83.2</v>
      </c>
      <c r="E106" s="362">
        <f t="shared" si="2"/>
        <v>3.75</v>
      </c>
      <c r="F106" s="358">
        <v>95.25</v>
      </c>
      <c r="G106" s="358">
        <v>28.444444444444446</v>
      </c>
      <c r="N106" s="265"/>
      <c r="O106" s="278"/>
      <c r="Q106" s="262"/>
    </row>
    <row r="107" spans="1:17">
      <c r="A107" s="414">
        <v>42948</v>
      </c>
      <c r="B107" s="416">
        <f t="shared" si="1"/>
        <v>76.099999999999994</v>
      </c>
      <c r="E107" s="362">
        <f t="shared" si="2"/>
        <v>5.85</v>
      </c>
      <c r="F107" s="358">
        <v>148.58999999999997</v>
      </c>
      <c r="G107" s="358">
        <v>24.499999999999996</v>
      </c>
      <c r="N107" s="265"/>
      <c r="O107" s="278"/>
      <c r="Q107" s="262"/>
    </row>
    <row r="108" spans="1:17">
      <c r="A108" s="413">
        <v>42979</v>
      </c>
      <c r="B108" s="416">
        <f t="shared" si="1"/>
        <v>73.049999999999983</v>
      </c>
      <c r="E108" s="362">
        <f t="shared" si="2"/>
        <v>2.1100000000000003</v>
      </c>
      <c r="F108" s="358">
        <v>53.594000000000008</v>
      </c>
      <c r="G108" s="358">
        <v>22.805555555555546</v>
      </c>
      <c r="N108" s="265"/>
      <c r="O108" s="278"/>
      <c r="Q108" s="262"/>
    </row>
    <row r="109" spans="1:17">
      <c r="A109" s="414">
        <v>43009</v>
      </c>
      <c r="B109" s="416">
        <f t="shared" si="1"/>
        <v>60.859032258064509</v>
      </c>
      <c r="E109" s="362">
        <f t="shared" si="2"/>
        <v>2.27</v>
      </c>
      <c r="F109" s="358">
        <v>57.657999999999994</v>
      </c>
      <c r="G109" s="358">
        <v>16.032795698924726</v>
      </c>
      <c r="N109" s="265"/>
      <c r="O109" s="278"/>
      <c r="Q109" s="262"/>
    </row>
    <row r="110" spans="1:17">
      <c r="A110" s="413">
        <v>43040</v>
      </c>
      <c r="B110" s="416">
        <f t="shared" si="1"/>
        <v>49.623333333333335</v>
      </c>
      <c r="E110" s="362">
        <f t="shared" si="2"/>
        <v>0.15000000000000002</v>
      </c>
      <c r="F110" s="358">
        <v>3.8100000000000005</v>
      </c>
      <c r="G110" s="358">
        <v>9.7907407407407412</v>
      </c>
      <c r="N110" s="265"/>
      <c r="O110" s="278"/>
      <c r="Q110" s="262"/>
    </row>
    <row r="111" spans="1:17">
      <c r="A111" s="414">
        <v>43070</v>
      </c>
      <c r="B111" s="416">
        <f t="shared" si="1"/>
        <v>37.398064516129025</v>
      </c>
      <c r="E111" s="362">
        <f t="shared" si="2"/>
        <v>6.0000000000000005E-2</v>
      </c>
      <c r="F111" s="358">
        <v>1.524</v>
      </c>
      <c r="G111" s="358">
        <v>2.9989247311827918</v>
      </c>
      <c r="N111" s="265"/>
      <c r="O111" s="278"/>
      <c r="Q111" s="262"/>
    </row>
    <row r="112" spans="1:17">
      <c r="A112" s="413">
        <v>43101</v>
      </c>
      <c r="N112" s="265"/>
      <c r="O112" s="278"/>
      <c r="Q112" s="262"/>
    </row>
    <row r="113" spans="1:17">
      <c r="A113" s="414">
        <v>43132</v>
      </c>
      <c r="N113" s="265"/>
      <c r="O113" s="278"/>
      <c r="Q113" s="262"/>
    </row>
    <row r="114" spans="1:17">
      <c r="A114" s="413">
        <v>43160</v>
      </c>
      <c r="N114" s="265"/>
      <c r="O114" s="278"/>
      <c r="Q114" s="262"/>
    </row>
    <row r="115" spans="1:17">
      <c r="A115" s="414">
        <v>43191</v>
      </c>
      <c r="N115" s="265"/>
      <c r="O115" s="278"/>
      <c r="Q115" s="262"/>
    </row>
    <row r="116" spans="1:17">
      <c r="A116" s="413">
        <v>43221</v>
      </c>
      <c r="N116" s="265"/>
      <c r="O116" s="278"/>
      <c r="Q116" s="262"/>
    </row>
    <row r="117" spans="1:17">
      <c r="A117" s="414">
        <v>43252</v>
      </c>
    </row>
    <row r="118" spans="1:17">
      <c r="A118" s="413">
        <v>43282</v>
      </c>
    </row>
    <row r="119" spans="1:17">
      <c r="A119" s="414">
        <v>43313</v>
      </c>
    </row>
    <row r="120" spans="1:17">
      <c r="A120" s="413">
        <v>43344</v>
      </c>
    </row>
    <row r="121" spans="1:17">
      <c r="A121" s="414">
        <v>43374</v>
      </c>
    </row>
    <row r="122" spans="1:17">
      <c r="A122" s="413">
        <v>43405</v>
      </c>
    </row>
    <row r="123" spans="1:17">
      <c r="A123" s="414">
        <v>43435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2"/>
  <sheetViews>
    <sheetView topLeftCell="A6" workbookViewId="0">
      <selection activeCell="T33" sqref="T33:U52"/>
    </sheetView>
  </sheetViews>
  <sheetFormatPr defaultRowHeight="12.75"/>
  <cols>
    <col min="26" max="26" width="13.140625" style="14" customWidth="1"/>
    <col min="27" max="27" width="13.140625" customWidth="1"/>
  </cols>
  <sheetData>
    <row r="2" spans="1:29">
      <c r="M2" s="134"/>
      <c r="N2" s="134"/>
      <c r="O2" s="134"/>
      <c r="P2" s="134" t="s">
        <v>171</v>
      </c>
      <c r="Q2" s="134"/>
      <c r="R2" s="134"/>
      <c r="S2" s="134"/>
      <c r="Z2" s="14" t="s">
        <v>797</v>
      </c>
    </row>
    <row r="3" spans="1:29">
      <c r="A3" s="14"/>
      <c r="B3" s="14"/>
      <c r="C3" s="14"/>
      <c r="D3" s="14"/>
      <c r="E3" s="14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32" t="s">
        <v>170</v>
      </c>
      <c r="T3" s="131" t="s">
        <v>172</v>
      </c>
      <c r="U3" s="266" t="s">
        <v>808</v>
      </c>
      <c r="V3" t="s">
        <v>172</v>
      </c>
      <c r="W3" t="s">
        <v>173</v>
      </c>
      <c r="X3" t="s">
        <v>170</v>
      </c>
      <c r="Z3" s="14" t="s">
        <v>798</v>
      </c>
    </row>
    <row r="4" spans="1:29">
      <c r="A4" s="14"/>
      <c r="B4" s="14"/>
      <c r="C4" s="14"/>
      <c r="D4" s="14"/>
      <c r="E4" s="14"/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32"/>
      <c r="T4" s="131"/>
      <c r="U4" s="133"/>
    </row>
    <row r="5" spans="1:29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174</v>
      </c>
      <c r="G5" s="14">
        <v>3</v>
      </c>
      <c r="H5" s="14">
        <v>4</v>
      </c>
      <c r="I5" s="14">
        <v>5</v>
      </c>
      <c r="J5" s="14">
        <v>6</v>
      </c>
      <c r="K5" s="14" t="s">
        <v>175</v>
      </c>
      <c r="L5" s="6" t="s">
        <v>0</v>
      </c>
      <c r="M5" s="129" t="s">
        <v>809</v>
      </c>
      <c r="N5" s="403" t="s">
        <v>810</v>
      </c>
      <c r="O5" s="403" t="s">
        <v>811</v>
      </c>
      <c r="P5" s="403" t="s">
        <v>812</v>
      </c>
      <c r="Q5" s="403" t="s">
        <v>813</v>
      </c>
      <c r="R5" s="403" t="s">
        <v>814</v>
      </c>
      <c r="S5" s="404" t="s">
        <v>815</v>
      </c>
      <c r="T5" s="403" t="s">
        <v>187</v>
      </c>
      <c r="U5" s="403" t="s">
        <v>816</v>
      </c>
      <c r="Z5" s="29" t="s">
        <v>799</v>
      </c>
      <c r="AA5" s="400" t="s">
        <v>799</v>
      </c>
      <c r="AB5" s="289" t="s">
        <v>800</v>
      </c>
      <c r="AC5" s="289"/>
    </row>
    <row r="6" spans="1:29">
      <c r="A6" s="25" t="s">
        <v>129</v>
      </c>
      <c r="B6" s="14">
        <v>1971</v>
      </c>
      <c r="C6" s="14">
        <v>33.700000000000003</v>
      </c>
      <c r="D6" s="14">
        <v>1971</v>
      </c>
      <c r="E6" s="119">
        <f t="shared" ref="E6:E52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L6" s="14">
        <v>1971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>J6*60*1.12</f>
        <v>2380.5600000000004</v>
      </c>
      <c r="R6">
        <f t="shared" si="1"/>
        <v>2514.96</v>
      </c>
      <c r="S6" s="132">
        <f t="shared" ref="S6:S48" si="2">MAX(M6:R6)</f>
        <v>2514.96</v>
      </c>
      <c r="T6">
        <f>R6/M6</f>
        <v>1.0190605854322667</v>
      </c>
      <c r="U6">
        <f>R6/O6</f>
        <v>1.0534834623504574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  <c r="Z6" s="14">
        <f>R6-M6</f>
        <v>47.039999999999964</v>
      </c>
      <c r="AA6" s="132" t="s">
        <v>801</v>
      </c>
    </row>
    <row r="7" spans="1:29">
      <c r="A7" s="25" t="s">
        <v>129</v>
      </c>
      <c r="B7" s="14">
        <v>1972</v>
      </c>
      <c r="C7" s="14">
        <v>27.98</v>
      </c>
      <c r="D7" s="14">
        <v>1972</v>
      </c>
      <c r="E7" s="1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L7" s="14">
        <v>1972</v>
      </c>
      <c r="M7">
        <f t="shared" ref="M7:M49" si="3">F7*60*1.12</f>
        <v>1878.2400000000002</v>
      </c>
      <c r="N7">
        <f t="shared" ref="N7:N49" si="4">G7*60*1.12</f>
        <v>1851.8640000000003</v>
      </c>
      <c r="O7">
        <f t="shared" ref="O7:O49" si="5">H7*60*1.12</f>
        <v>1705.3680000000002</v>
      </c>
      <c r="P7">
        <f t="shared" ref="P7:P49" si="6">I7*60*1.12</f>
        <v>1681.1760000000002</v>
      </c>
      <c r="Q7">
        <f t="shared" ref="Q7:Q49" si="7">J7*60*1.12</f>
        <v>1548.7920000000001</v>
      </c>
      <c r="R7">
        <f t="shared" ref="R7:R48" si="8">K7*60*1.12</f>
        <v>1467.6480000000001</v>
      </c>
      <c r="S7" s="132">
        <f t="shared" si="2"/>
        <v>1878.2400000000002</v>
      </c>
      <c r="T7">
        <f t="shared" ref="T7:T47" si="9">R7/M7</f>
        <v>0.78139534883720929</v>
      </c>
      <c r="U7">
        <f t="shared" ref="U7:U52" si="10">R7/O7</f>
        <v>0.86060486651561419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  <c r="Z7" s="14">
        <f t="shared" ref="Z7:Z51" si="14">R7-M7</f>
        <v>-410.5920000000001</v>
      </c>
      <c r="AA7">
        <f>(R6-M6)</f>
        <v>47.039999999999964</v>
      </c>
      <c r="AB7">
        <f>R6/M6</f>
        <v>1.0190605854322667</v>
      </c>
    </row>
    <row r="8" spans="1:29">
      <c r="A8" s="25" t="s">
        <v>129</v>
      </c>
      <c r="B8" s="14">
        <v>1974</v>
      </c>
      <c r="C8" s="14">
        <v>17.061</v>
      </c>
      <c r="D8" s="14">
        <v>1974</v>
      </c>
      <c r="E8" s="1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L8" s="14">
        <v>1974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32">
        <f t="shared" si="2"/>
        <v>2191.3584000000001</v>
      </c>
      <c r="T8">
        <f t="shared" si="9"/>
        <v>1.6800731261425959</v>
      </c>
      <c r="U8">
        <f t="shared" si="10"/>
        <v>0.85250463821892386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  <c r="Z8" s="14">
        <f t="shared" si="14"/>
        <v>756.20159999999987</v>
      </c>
      <c r="AA8">
        <f t="shared" ref="AA8:AA51" si="15">(R7-M7)</f>
        <v>-410.5920000000001</v>
      </c>
      <c r="AB8">
        <f t="shared" ref="AB8:AB51" si="16">R7/M7</f>
        <v>0.78139534883720929</v>
      </c>
    </row>
    <row r="9" spans="1:29">
      <c r="A9" s="25" t="s">
        <v>130</v>
      </c>
      <c r="B9" s="14">
        <v>1975</v>
      </c>
      <c r="C9" s="14">
        <v>28.797999999999998</v>
      </c>
      <c r="D9" s="14">
        <v>1975</v>
      </c>
      <c r="E9" s="1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L9" s="14">
        <v>1975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32">
        <f t="shared" si="2"/>
        <v>3445.5960000000005</v>
      </c>
      <c r="T9">
        <f t="shared" si="9"/>
        <v>1.8817567567567572</v>
      </c>
      <c r="U9">
        <f t="shared" si="10"/>
        <v>1.2726580350342729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  <c r="Z9" s="14">
        <f t="shared" si="14"/>
        <v>1591.6824000000008</v>
      </c>
      <c r="AA9">
        <f t="shared" si="15"/>
        <v>756.20159999999987</v>
      </c>
      <c r="AB9">
        <f t="shared" si="16"/>
        <v>1.6800731261425959</v>
      </c>
    </row>
    <row r="10" spans="1:29">
      <c r="A10" s="25" t="s">
        <v>130</v>
      </c>
      <c r="B10" s="14">
        <v>1976</v>
      </c>
      <c r="C10" s="14">
        <v>25.440249999999999</v>
      </c>
      <c r="D10" s="14">
        <v>1976</v>
      </c>
      <c r="E10" s="1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L10" s="14">
        <v>1976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32">
        <f t="shared" si="2"/>
        <v>3140.6759999999999</v>
      </c>
      <c r="T10">
        <f t="shared" si="9"/>
        <v>2.0091027308192451</v>
      </c>
      <c r="U10">
        <f t="shared" si="10"/>
        <v>1.4575471698113207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  <c r="Z10" s="14">
        <f t="shared" si="14"/>
        <v>1577.4527999999996</v>
      </c>
      <c r="AA10">
        <f t="shared" si="15"/>
        <v>1591.6824000000008</v>
      </c>
      <c r="AB10">
        <f t="shared" si="16"/>
        <v>1.8817567567567572</v>
      </c>
    </row>
    <row r="11" spans="1:29">
      <c r="A11" s="25" t="s">
        <v>131</v>
      </c>
      <c r="B11" s="14">
        <v>1977</v>
      </c>
      <c r="C11" s="14">
        <v>15.609</v>
      </c>
      <c r="D11" s="14">
        <v>1977</v>
      </c>
      <c r="E11" s="1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L11" s="14">
        <v>1977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32">
        <f t="shared" si="2"/>
        <v>1981.9800000000002</v>
      </c>
      <c r="T11">
        <f t="shared" si="9"/>
        <v>1.6987522281639929</v>
      </c>
      <c r="U11">
        <f t="shared" si="10"/>
        <v>1.0247311827956989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  <c r="Z11" s="14">
        <f t="shared" si="14"/>
        <v>796.85760000000005</v>
      </c>
      <c r="AA11">
        <f t="shared" si="15"/>
        <v>1577.4527999999996</v>
      </c>
      <c r="AB11">
        <f t="shared" si="16"/>
        <v>2.0091027308192451</v>
      </c>
    </row>
    <row r="12" spans="1:29">
      <c r="A12" s="25" t="s">
        <v>131</v>
      </c>
      <c r="B12" s="14">
        <v>1978</v>
      </c>
      <c r="C12" s="14">
        <v>20.721250000000001</v>
      </c>
      <c r="D12" s="14">
        <v>1978</v>
      </c>
      <c r="E12" s="1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L12" s="14">
        <v>1978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32">
        <f t="shared" si="2"/>
        <v>2980.0848000000001</v>
      </c>
      <c r="T12">
        <f t="shared" si="9"/>
        <v>1.8613138686131383</v>
      </c>
      <c r="U12">
        <f t="shared" si="10"/>
        <v>1.1465827338129495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  <c r="Z12" s="14">
        <f t="shared" si="14"/>
        <v>1199.3519999999999</v>
      </c>
      <c r="AA12">
        <f t="shared" si="15"/>
        <v>796.85760000000005</v>
      </c>
      <c r="AB12">
        <f t="shared" si="16"/>
        <v>1.6987522281639929</v>
      </c>
    </row>
    <row r="13" spans="1:29">
      <c r="A13" s="25" t="s">
        <v>125</v>
      </c>
      <c r="B13" s="14">
        <v>1979</v>
      </c>
      <c r="C13" s="14">
        <v>42.177500000000002</v>
      </c>
      <c r="D13" s="14">
        <v>1979</v>
      </c>
      <c r="E13" s="1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L13" s="14">
        <v>1979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32">
        <f t="shared" si="2"/>
        <v>3002.4960000000005</v>
      </c>
      <c r="T13">
        <f t="shared" si="9"/>
        <v>1.050630391506304</v>
      </c>
      <c r="U13">
        <f t="shared" si="10"/>
        <v>1.1054248411645606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  <c r="Z13" s="14">
        <f t="shared" si="14"/>
        <v>128.1840000000002</v>
      </c>
      <c r="AA13">
        <f t="shared" si="15"/>
        <v>1199.3519999999999</v>
      </c>
      <c r="AB13">
        <f t="shared" si="16"/>
        <v>1.8613138686131383</v>
      </c>
    </row>
    <row r="14" spans="1:29">
      <c r="A14" s="25" t="s">
        <v>125</v>
      </c>
      <c r="B14" s="14">
        <v>1980</v>
      </c>
      <c r="C14" s="14">
        <v>18.997499999999999</v>
      </c>
      <c r="D14" s="14">
        <v>1980</v>
      </c>
      <c r="E14" s="1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L14" s="14">
        <v>1980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32">
        <f t="shared" si="2"/>
        <v>4079.8800000000006</v>
      </c>
      <c r="T14">
        <f t="shared" si="9"/>
        <v>2.6531126304426045</v>
      </c>
      <c r="U14">
        <f t="shared" si="10"/>
        <v>1.4778512728001603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  <c r="Z14" s="14">
        <f t="shared" si="14"/>
        <v>2315.3759999999997</v>
      </c>
      <c r="AA14">
        <f t="shared" si="15"/>
        <v>128.1840000000002</v>
      </c>
      <c r="AB14">
        <f t="shared" si="16"/>
        <v>1.050630391506304</v>
      </c>
    </row>
    <row r="15" spans="1:29">
      <c r="A15" s="25" t="s">
        <v>125</v>
      </c>
      <c r="B15" s="14">
        <v>1981</v>
      </c>
      <c r="C15" s="14">
        <v>21.66</v>
      </c>
      <c r="D15" s="14">
        <v>1981</v>
      </c>
      <c r="E15" s="1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L15" s="14">
        <v>1981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32">
        <f t="shared" si="2"/>
        <v>2606.1840000000002</v>
      </c>
      <c r="T15">
        <f t="shared" si="9"/>
        <v>1.9845209159524115</v>
      </c>
      <c r="U15">
        <f t="shared" si="10"/>
        <v>1.2015335760204477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  <c r="Z15" s="14">
        <f t="shared" si="14"/>
        <v>1292.9280000000001</v>
      </c>
      <c r="AA15">
        <f t="shared" si="15"/>
        <v>2315.3759999999997</v>
      </c>
      <c r="AB15">
        <f t="shared" si="16"/>
        <v>2.6531126304426045</v>
      </c>
    </row>
    <row r="16" spans="1:29">
      <c r="A16" s="25" t="s">
        <v>125</v>
      </c>
      <c r="B16" s="14">
        <v>1982</v>
      </c>
      <c r="C16" s="14">
        <v>19.7225</v>
      </c>
      <c r="D16" s="14">
        <v>1982</v>
      </c>
      <c r="E16" s="1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L16" s="14">
        <v>1982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32">
        <f t="shared" si="2"/>
        <v>2423.0639999999999</v>
      </c>
      <c r="T16">
        <f t="shared" si="9"/>
        <v>1.0110010000909173</v>
      </c>
      <c r="U16">
        <f t="shared" si="10"/>
        <v>0.84704448507007912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  <c r="Z16" s="14">
        <f t="shared" si="14"/>
        <v>20.327999999999975</v>
      </c>
      <c r="AA16">
        <f t="shared" si="15"/>
        <v>1292.9280000000001</v>
      </c>
      <c r="AB16">
        <f t="shared" si="16"/>
        <v>1.9845209159524115</v>
      </c>
    </row>
    <row r="17" spans="1:28">
      <c r="A17" s="25" t="s">
        <v>125</v>
      </c>
      <c r="B17" s="14">
        <v>1983</v>
      </c>
      <c r="C17" s="14">
        <v>38.325000000000003</v>
      </c>
      <c r="D17" s="14">
        <v>1983</v>
      </c>
      <c r="E17" s="1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L17" s="14">
        <v>1983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32">
        <f t="shared" si="2"/>
        <v>3463.8240000000005</v>
      </c>
      <c r="T17">
        <f t="shared" si="9"/>
        <v>0.97093739863769046</v>
      </c>
      <c r="U17">
        <f t="shared" si="10"/>
        <v>0.72591909981569491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  <c r="Z17" s="14">
        <f t="shared" si="14"/>
        <v>-75.264000000000124</v>
      </c>
      <c r="AA17">
        <f t="shared" si="15"/>
        <v>20.327999999999975</v>
      </c>
      <c r="AB17">
        <f t="shared" si="16"/>
        <v>1.0110010000909173</v>
      </c>
    </row>
    <row r="18" spans="1:28">
      <c r="A18" s="25" t="s">
        <v>125</v>
      </c>
      <c r="B18" s="14">
        <v>1984</v>
      </c>
      <c r="C18" s="14">
        <v>32.945</v>
      </c>
      <c r="D18" s="14">
        <v>1984</v>
      </c>
      <c r="E18" s="1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L18" s="14">
        <v>1984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32">
        <f t="shared" si="2"/>
        <v>2998.2960000000003</v>
      </c>
      <c r="T18">
        <f t="shared" si="9"/>
        <v>1.2093511164393826</v>
      </c>
      <c r="U18">
        <f t="shared" si="10"/>
        <v>0.9480733082706766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  <c r="Z18" s="14">
        <f t="shared" si="14"/>
        <v>469.39200000000028</v>
      </c>
      <c r="AA18">
        <f t="shared" si="15"/>
        <v>-75.264000000000124</v>
      </c>
      <c r="AB18">
        <f t="shared" si="16"/>
        <v>0.97093739863769046</v>
      </c>
    </row>
    <row r="19" spans="1:28">
      <c r="A19" s="25" t="s">
        <v>125</v>
      </c>
      <c r="B19" s="14">
        <v>1985</v>
      </c>
      <c r="C19" s="14">
        <v>22.807500000000001</v>
      </c>
      <c r="D19" s="14">
        <v>1985</v>
      </c>
      <c r="E19" s="1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L19" s="14">
        <v>1985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32">
        <f t="shared" si="2"/>
        <v>2329.4880000000003</v>
      </c>
      <c r="T19">
        <f t="shared" si="9"/>
        <v>1.4801028529447777</v>
      </c>
      <c r="U19">
        <f t="shared" si="10"/>
        <v>0.88092114852062364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  <c r="Z19" s="14">
        <f t="shared" si="14"/>
        <v>658.72799999999984</v>
      </c>
      <c r="AA19">
        <f t="shared" si="15"/>
        <v>469.39200000000028</v>
      </c>
      <c r="AB19">
        <f t="shared" si="16"/>
        <v>1.2093511164393826</v>
      </c>
    </row>
    <row r="20" spans="1:28">
      <c r="A20" s="25" t="s">
        <v>125</v>
      </c>
      <c r="B20" s="14">
        <v>1986</v>
      </c>
      <c r="C20" s="14">
        <v>37.75</v>
      </c>
      <c r="D20" s="14">
        <v>1986</v>
      </c>
      <c r="E20" s="1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L20" s="14">
        <v>1986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32">
        <f t="shared" si="2"/>
        <v>3091.8720000000003</v>
      </c>
      <c r="T20">
        <f t="shared" si="9"/>
        <v>1.1393549185909739</v>
      </c>
      <c r="U20">
        <f t="shared" si="10"/>
        <v>1.0680749811386454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  <c r="Z20" s="14">
        <f t="shared" si="14"/>
        <v>378.16800000000012</v>
      </c>
      <c r="AA20">
        <f t="shared" si="15"/>
        <v>658.72799999999984</v>
      </c>
      <c r="AB20">
        <f t="shared" si="16"/>
        <v>1.4801028529447777</v>
      </c>
    </row>
    <row r="21" spans="1:28">
      <c r="A21" s="25" t="s">
        <v>125</v>
      </c>
      <c r="B21" s="14">
        <v>1987</v>
      </c>
      <c r="C21" s="14">
        <v>30.885000000000002</v>
      </c>
      <c r="D21" s="14">
        <v>1987</v>
      </c>
      <c r="E21" s="1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L21" s="14">
        <v>1987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32">
        <f t="shared" si="2"/>
        <v>2888.4240000000004</v>
      </c>
      <c r="T21">
        <f t="shared" si="9"/>
        <v>1.3610723948511929</v>
      </c>
      <c r="U21">
        <f t="shared" si="10"/>
        <v>1.0094861660079051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  <c r="Z21" s="14">
        <f t="shared" si="14"/>
        <v>739.87199999999984</v>
      </c>
      <c r="AA21">
        <f t="shared" si="15"/>
        <v>378.16800000000012</v>
      </c>
      <c r="AB21">
        <f t="shared" si="16"/>
        <v>1.1393549185909739</v>
      </c>
    </row>
    <row r="22" spans="1:28">
      <c r="A22" s="25" t="s">
        <v>125</v>
      </c>
      <c r="B22" s="14">
        <v>1988</v>
      </c>
      <c r="C22" s="14">
        <v>27.98</v>
      </c>
      <c r="D22" s="14">
        <v>1988</v>
      </c>
      <c r="E22" s="1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L22" s="14">
        <v>1988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32">
        <f t="shared" si="2"/>
        <v>4372.5360000000001</v>
      </c>
      <c r="T22">
        <f t="shared" si="9"/>
        <v>2.3329947363560803</v>
      </c>
      <c r="U22">
        <f t="shared" si="10"/>
        <v>1.3165190203230848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  <c r="Z22" s="14">
        <f t="shared" si="14"/>
        <v>2425.0799999999995</v>
      </c>
      <c r="AA22">
        <f t="shared" si="15"/>
        <v>739.87199999999984</v>
      </c>
      <c r="AB22">
        <f t="shared" si="16"/>
        <v>1.3610723948511929</v>
      </c>
    </row>
    <row r="23" spans="1:28">
      <c r="A23" s="25" t="s">
        <v>125</v>
      </c>
      <c r="B23" s="14">
        <v>1989</v>
      </c>
      <c r="C23" s="14">
        <v>17.335000000000001</v>
      </c>
      <c r="D23" s="14">
        <v>1989</v>
      </c>
      <c r="E23" s="1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L23" s="14">
        <v>1989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32">
        <f t="shared" si="2"/>
        <v>2851.8</v>
      </c>
      <c r="T23">
        <f t="shared" si="9"/>
        <v>2.2289939192924266</v>
      </c>
      <c r="U23">
        <f t="shared" si="10"/>
        <v>1.0749800053319114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  <c r="Z23" s="14">
        <f t="shared" si="14"/>
        <v>1494.0239999999999</v>
      </c>
      <c r="AA23">
        <f t="shared" si="15"/>
        <v>2425.0799999999995</v>
      </c>
      <c r="AB23">
        <f t="shared" si="16"/>
        <v>2.3329947363560803</v>
      </c>
    </row>
    <row r="24" spans="1:28">
      <c r="A24" s="25" t="s">
        <v>125</v>
      </c>
      <c r="B24" s="14">
        <v>1990</v>
      </c>
      <c r="C24" s="14">
        <v>27.377500000000001</v>
      </c>
      <c r="D24" s="14">
        <v>1990</v>
      </c>
      <c r="E24" s="1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L24" s="14">
        <v>1990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32">
        <f t="shared" si="2"/>
        <v>3311.28</v>
      </c>
      <c r="T24">
        <f t="shared" si="9"/>
        <v>1.6591016548463358</v>
      </c>
      <c r="U24">
        <f t="shared" si="10"/>
        <v>0.90512794056954193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  <c r="Z24" s="14">
        <f t="shared" si="14"/>
        <v>1170.9600000000003</v>
      </c>
      <c r="AA24">
        <f t="shared" si="15"/>
        <v>1494.0239999999999</v>
      </c>
      <c r="AB24">
        <f t="shared" si="16"/>
        <v>2.2289939192924266</v>
      </c>
    </row>
    <row r="25" spans="1:28">
      <c r="A25" s="25" t="s">
        <v>125</v>
      </c>
      <c r="B25" s="14">
        <v>1991</v>
      </c>
      <c r="C25" s="14">
        <v>23.412500000000001</v>
      </c>
      <c r="D25" s="14">
        <v>1991</v>
      </c>
      <c r="E25" s="1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L25" s="14">
        <v>1991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32">
        <f t="shared" si="2"/>
        <v>1981.7280000000001</v>
      </c>
      <c r="T25">
        <f t="shared" si="9"/>
        <v>1.3016994041050538</v>
      </c>
      <c r="U25">
        <f t="shared" si="10"/>
        <v>1.0482537989869367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  <c r="Z25" s="14">
        <f t="shared" si="14"/>
        <v>459.31199999999967</v>
      </c>
      <c r="AA25">
        <f t="shared" si="15"/>
        <v>1170.9600000000003</v>
      </c>
      <c r="AB25">
        <f t="shared" si="16"/>
        <v>1.6591016548463358</v>
      </c>
    </row>
    <row r="26" spans="1:28">
      <c r="A26" s="25" t="s">
        <v>125</v>
      </c>
      <c r="B26" s="14">
        <v>1992</v>
      </c>
      <c r="C26" s="14">
        <v>20.161625000000001</v>
      </c>
      <c r="D26" s="14">
        <v>1992</v>
      </c>
      <c r="E26" s="1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L26" s="14">
        <v>1992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32">
        <f t="shared" si="2"/>
        <v>2800.7918400000003</v>
      </c>
      <c r="T26">
        <f t="shared" si="9"/>
        <v>2.1658775786269877</v>
      </c>
      <c r="U26">
        <f t="shared" si="10"/>
        <v>1.1221200175208064</v>
      </c>
      <c r="V26">
        <f t="shared" si="11"/>
        <v>2.1658775786269877</v>
      </c>
      <c r="W26">
        <f t="shared" si="12"/>
        <v>1.0132099351368455</v>
      </c>
      <c r="X26">
        <f t="shared" si="13"/>
        <v>2.8007918400000005</v>
      </c>
      <c r="Z26" s="14">
        <f t="shared" si="14"/>
        <v>1401.6156000000008</v>
      </c>
      <c r="AA26">
        <f t="shared" si="15"/>
        <v>459.31199999999967</v>
      </c>
      <c r="AB26">
        <f t="shared" si="16"/>
        <v>1.3016994041050538</v>
      </c>
    </row>
    <row r="27" spans="1:28">
      <c r="A27" s="25" t="s">
        <v>126</v>
      </c>
      <c r="B27" s="14">
        <v>1993</v>
      </c>
      <c r="C27" s="14">
        <v>19.3721</v>
      </c>
      <c r="D27" s="14">
        <v>1993</v>
      </c>
      <c r="E27" s="1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L27" s="14">
        <v>1993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32">
        <f t="shared" si="2"/>
        <v>2924.9959200000003</v>
      </c>
      <c r="T27">
        <f t="shared" si="9"/>
        <v>2.1174603174603175</v>
      </c>
      <c r="U27">
        <f t="shared" si="10"/>
        <v>1.1488995215311004</v>
      </c>
      <c r="V27">
        <f t="shared" si="11"/>
        <v>2.1174603174603175</v>
      </c>
      <c r="W27">
        <f t="shared" si="12"/>
        <v>0.98032171143953628</v>
      </c>
      <c r="X27">
        <f t="shared" si="13"/>
        <v>2.9249959200000002</v>
      </c>
      <c r="Z27" s="14">
        <f t="shared" si="14"/>
        <v>1287.9820800000002</v>
      </c>
      <c r="AA27">
        <f t="shared" si="15"/>
        <v>1401.6156000000008</v>
      </c>
      <c r="AB27">
        <f t="shared" si="16"/>
        <v>2.1658775786269877</v>
      </c>
    </row>
    <row r="28" spans="1:28">
      <c r="A28" s="25" t="s">
        <v>126</v>
      </c>
      <c r="B28" s="14">
        <v>1994</v>
      </c>
      <c r="C28" s="14">
        <v>10.862774999999999</v>
      </c>
      <c r="D28" s="14">
        <v>1994</v>
      </c>
      <c r="E28" s="1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L28" s="14">
        <v>1994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32">
        <f t="shared" si="2"/>
        <v>3045.1344000000008</v>
      </c>
      <c r="T28">
        <f t="shared" si="9"/>
        <v>4.0850831742568863</v>
      </c>
      <c r="U28">
        <f t="shared" si="10"/>
        <v>2.007773756869053</v>
      </c>
      <c r="V28">
        <f t="shared" si="11"/>
        <v>4.0850831742568863</v>
      </c>
      <c r="W28">
        <f t="shared" si="12"/>
        <v>1.3730522456461962</v>
      </c>
      <c r="X28">
        <f t="shared" si="13"/>
        <v>3.0451344000000007</v>
      </c>
      <c r="Z28" s="14">
        <f t="shared" si="14"/>
        <v>2299.7066400000008</v>
      </c>
      <c r="AA28">
        <f t="shared" si="15"/>
        <v>1287.9820800000002</v>
      </c>
      <c r="AB28">
        <f t="shared" si="16"/>
        <v>2.1174603174603175</v>
      </c>
    </row>
    <row r="29" spans="1:28">
      <c r="A29" s="25" t="s">
        <v>127</v>
      </c>
      <c r="B29" s="14">
        <v>1995</v>
      </c>
      <c r="C29" s="14">
        <v>28.067793900000002</v>
      </c>
      <c r="D29" s="14">
        <v>1995</v>
      </c>
      <c r="E29" s="1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L29" s="14">
        <v>1995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32">
        <f t="shared" si="2"/>
        <v>3088.2654969600003</v>
      </c>
      <c r="T29">
        <f t="shared" si="9"/>
        <v>1.5638683319486868</v>
      </c>
      <c r="U29">
        <f t="shared" si="10"/>
        <v>1.2138222367421787</v>
      </c>
      <c r="V29">
        <f t="shared" si="11"/>
        <v>1.5638683319486868</v>
      </c>
      <c r="W29">
        <f t="shared" si="12"/>
        <v>1.1112396462663159</v>
      </c>
      <c r="X29">
        <f t="shared" si="13"/>
        <v>3.0882654969600001</v>
      </c>
      <c r="Z29" s="14">
        <f t="shared" si="14"/>
        <v>1113.5049408000002</v>
      </c>
      <c r="AA29">
        <f t="shared" si="15"/>
        <v>2299.7066400000008</v>
      </c>
      <c r="AB29">
        <f t="shared" si="16"/>
        <v>4.0850831742568863</v>
      </c>
    </row>
    <row r="30" spans="1:28">
      <c r="A30" s="25" t="s">
        <v>127</v>
      </c>
      <c r="B30" s="14">
        <v>1996</v>
      </c>
      <c r="C30" s="14">
        <v>17.714815000000002</v>
      </c>
      <c r="D30" s="14">
        <v>1996</v>
      </c>
      <c r="E30" s="1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L30" s="14">
        <v>1996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32">
        <f t="shared" si="2"/>
        <v>2604.8674176000004</v>
      </c>
      <c r="T30">
        <f t="shared" si="9"/>
        <v>2.1518626174100377</v>
      </c>
      <c r="U30">
        <f t="shared" si="10"/>
        <v>1.4204502059875723</v>
      </c>
      <c r="V30">
        <f t="shared" si="11"/>
        <v>2.1518626174100377</v>
      </c>
      <c r="W30">
        <f t="shared" si="12"/>
        <v>1.4597604495143439</v>
      </c>
      <c r="X30">
        <f t="shared" si="13"/>
        <v>2.6048674176000004</v>
      </c>
      <c r="Z30" s="14">
        <f t="shared" si="14"/>
        <v>1394.3498889600005</v>
      </c>
      <c r="AA30">
        <f t="shared" si="15"/>
        <v>1113.5049408000002</v>
      </c>
      <c r="AB30">
        <f t="shared" si="16"/>
        <v>1.5638683319486868</v>
      </c>
    </row>
    <row r="31" spans="1:28">
      <c r="A31" s="25" t="s">
        <v>127</v>
      </c>
      <c r="B31" s="14">
        <v>1997</v>
      </c>
      <c r="C31" s="14">
        <v>21.2334341</v>
      </c>
      <c r="D31" s="14">
        <v>1997</v>
      </c>
      <c r="E31" s="1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L31" s="14">
        <v>1997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32">
        <f t="shared" si="2"/>
        <v>3572.8653945600008</v>
      </c>
      <c r="T31">
        <f t="shared" si="9"/>
        <v>2.8269042996555025</v>
      </c>
      <c r="U31">
        <f t="shared" si="10"/>
        <v>1.8230040295354988</v>
      </c>
      <c r="V31">
        <f t="shared" si="11"/>
        <v>2.8269042996555025</v>
      </c>
      <c r="W31">
        <f t="shared" si="12"/>
        <v>1.4068868934817202</v>
      </c>
      <c r="X31">
        <f t="shared" si="13"/>
        <v>3.5728653945600009</v>
      </c>
      <c r="Z31" s="14">
        <f t="shared" si="14"/>
        <v>2308.9862476800008</v>
      </c>
      <c r="AA31">
        <f t="shared" si="15"/>
        <v>1394.3498889600005</v>
      </c>
      <c r="AB31">
        <f t="shared" si="16"/>
        <v>2.1518626174100377</v>
      </c>
    </row>
    <row r="32" spans="1:28">
      <c r="A32" s="25" t="s">
        <v>127</v>
      </c>
      <c r="B32" s="14">
        <v>1998</v>
      </c>
      <c r="C32" s="14">
        <v>23.219042300000002</v>
      </c>
      <c r="D32" s="14">
        <v>1998</v>
      </c>
      <c r="E32" s="1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L32" s="14">
        <v>1998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32">
        <f t="shared" si="2"/>
        <v>3780.1235875200005</v>
      </c>
      <c r="T32">
        <f t="shared" si="9"/>
        <v>1.9762607549951794</v>
      </c>
      <c r="U32">
        <f t="shared" si="10"/>
        <v>1.3658136800121468</v>
      </c>
      <c r="V32">
        <f t="shared" si="11"/>
        <v>1.9762607549951794</v>
      </c>
      <c r="W32">
        <f t="shared" si="12"/>
        <v>1.0767886004736271</v>
      </c>
      <c r="X32">
        <f t="shared" si="13"/>
        <v>3.7801235875200003</v>
      </c>
      <c r="Z32" s="14">
        <f t="shared" si="14"/>
        <v>1867.3579881600003</v>
      </c>
      <c r="AA32">
        <f t="shared" si="15"/>
        <v>2308.9862476800008</v>
      </c>
      <c r="AB32">
        <f t="shared" si="16"/>
        <v>2.8269042996555025</v>
      </c>
    </row>
    <row r="33" spans="1:28">
      <c r="A33" s="25" t="s">
        <v>127</v>
      </c>
      <c r="B33" s="14">
        <v>1999</v>
      </c>
      <c r="C33" s="14">
        <v>14.5428867</v>
      </c>
      <c r="D33" s="14">
        <v>1999</v>
      </c>
      <c r="E33" s="1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L33" s="14">
        <v>1999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32">
        <f t="shared" si="2"/>
        <v>3630.6120614400006</v>
      </c>
      <c r="T33">
        <f t="shared" si="9"/>
        <v>2.8161939738653992</v>
      </c>
      <c r="U33">
        <f t="shared" si="10"/>
        <v>1.7421456683848369</v>
      </c>
      <c r="V33">
        <f t="shared" si="11"/>
        <v>2.8161939738653992</v>
      </c>
      <c r="W33">
        <f t="shared" si="12"/>
        <v>1.4569381189681956</v>
      </c>
      <c r="X33">
        <f t="shared" si="13"/>
        <v>3.6306120614400008</v>
      </c>
      <c r="Z33" s="14">
        <f t="shared" si="14"/>
        <v>2341.4210131200007</v>
      </c>
      <c r="AA33">
        <f t="shared" si="15"/>
        <v>1867.3579881600003</v>
      </c>
      <c r="AB33">
        <f t="shared" si="16"/>
        <v>1.9762607549951794</v>
      </c>
    </row>
    <row r="34" spans="1:28">
      <c r="A34" s="25" t="s">
        <v>128</v>
      </c>
      <c r="B34" s="14">
        <v>2000</v>
      </c>
      <c r="C34" s="14">
        <v>20.4757085</v>
      </c>
      <c r="D34" s="14">
        <v>2000</v>
      </c>
      <c r="E34" s="1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L34" s="14">
        <v>2000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32">
        <f t="shared" si="2"/>
        <v>3217.5555014400002</v>
      </c>
      <c r="T34">
        <f t="shared" si="9"/>
        <v>1.6275229389330952</v>
      </c>
      <c r="U34">
        <f t="shared" si="10"/>
        <v>1.0896805891539123</v>
      </c>
      <c r="V34">
        <f t="shared" si="11"/>
        <v>1.6275229389330952</v>
      </c>
      <c r="W34">
        <f t="shared" si="12"/>
        <v>0.94764957332287747</v>
      </c>
      <c r="X34">
        <f t="shared" si="13"/>
        <v>3.2175555014400001</v>
      </c>
      <c r="Z34" s="14">
        <f t="shared" si="14"/>
        <v>1020.7829184000004</v>
      </c>
      <c r="AA34">
        <f t="shared" si="15"/>
        <v>2341.4210131200007</v>
      </c>
      <c r="AB34">
        <f t="shared" si="16"/>
        <v>2.8161939738653992</v>
      </c>
    </row>
    <row r="35" spans="1:28">
      <c r="A35" s="25" t="s">
        <v>128</v>
      </c>
      <c r="B35" s="14">
        <v>2001</v>
      </c>
      <c r="C35" s="14">
        <v>18.664729600000001</v>
      </c>
      <c r="D35" s="14">
        <v>2001</v>
      </c>
      <c r="E35" s="1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L35" s="14">
        <v>2001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32">
        <f t="shared" si="2"/>
        <v>1877.3388950400001</v>
      </c>
      <c r="T35">
        <f t="shared" si="9"/>
        <v>0.76899288473525151</v>
      </c>
      <c r="U35">
        <f t="shared" si="10"/>
        <v>0.77049078829241513</v>
      </c>
      <c r="V35">
        <f t="shared" si="11"/>
        <v>0.76899288473525151</v>
      </c>
      <c r="W35">
        <f t="shared" si="12"/>
        <v>0.75758567418894096</v>
      </c>
      <c r="X35">
        <f t="shared" si="13"/>
        <v>1.8773388950400001</v>
      </c>
      <c r="Z35" s="14">
        <f t="shared" si="14"/>
        <v>-427.24547040000016</v>
      </c>
      <c r="AA35">
        <f t="shared" si="15"/>
        <v>1020.7829184000004</v>
      </c>
      <c r="AB35">
        <f t="shared" si="16"/>
        <v>1.6275229389330952</v>
      </c>
    </row>
    <row r="36" spans="1:28">
      <c r="A36" s="25" t="s">
        <v>128</v>
      </c>
      <c r="B36" s="14">
        <v>2002</v>
      </c>
      <c r="C36" s="14">
        <v>32.217762499999999</v>
      </c>
      <c r="D36" s="14">
        <v>2002</v>
      </c>
      <c r="E36" s="1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L36" s="14">
        <v>2002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32">
        <f t="shared" si="2"/>
        <v>3231.85451904</v>
      </c>
      <c r="T36">
        <f t="shared" si="9"/>
        <v>1.2065161863742739</v>
      </c>
      <c r="U36">
        <f t="shared" si="10"/>
        <v>0.91313788614365377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  <c r="Z36" s="14">
        <f t="shared" si="14"/>
        <v>505.13691647999985</v>
      </c>
      <c r="AA36">
        <f t="shared" si="15"/>
        <v>-427.24547040000016</v>
      </c>
      <c r="AB36">
        <f t="shared" si="16"/>
        <v>0.76899288473525151</v>
      </c>
    </row>
    <row r="37" spans="1:28">
      <c r="A37" s="25" t="s">
        <v>128</v>
      </c>
      <c r="B37" s="14">
        <v>2003</v>
      </c>
      <c r="C37" s="14">
        <v>30.365282000000001</v>
      </c>
      <c r="D37" s="14">
        <v>2003</v>
      </c>
      <c r="E37" s="1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L37" s="14">
        <v>2003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32">
        <f t="shared" si="2"/>
        <v>5996.1402412799998</v>
      </c>
      <c r="T37">
        <f t="shared" si="9"/>
        <v>2.2286212899293791</v>
      </c>
      <c r="U37">
        <f t="shared" si="10"/>
        <v>1.3030612232795014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  <c r="Z37" s="14">
        <f t="shared" si="14"/>
        <v>3272.3121916800001</v>
      </c>
      <c r="AA37">
        <f t="shared" si="15"/>
        <v>505.13691647999985</v>
      </c>
      <c r="AB37">
        <f t="shared" si="16"/>
        <v>1.2065161863742739</v>
      </c>
    </row>
    <row r="38" spans="1:28">
      <c r="A38" s="25" t="s">
        <v>128</v>
      </c>
      <c r="B38" s="14">
        <v>2004</v>
      </c>
      <c r="C38" s="14">
        <v>25.4</v>
      </c>
      <c r="D38" s="14">
        <v>2004</v>
      </c>
      <c r="E38" s="1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L38" s="14">
        <v>2004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32">
        <f t="shared" si="2"/>
        <v>4079.0400000000004</v>
      </c>
      <c r="T38">
        <f t="shared" si="9"/>
        <v>3.0349999999999997</v>
      </c>
      <c r="U38">
        <f t="shared" si="10"/>
        <v>1.6861111111111111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  <c r="Z38" s="14">
        <f t="shared" si="14"/>
        <v>2735.04</v>
      </c>
      <c r="AA38">
        <f t="shared" si="15"/>
        <v>3272.3121916800001</v>
      </c>
      <c r="AB38">
        <f t="shared" si="16"/>
        <v>2.2286212899293791</v>
      </c>
    </row>
    <row r="39" spans="1:28">
      <c r="A39" s="25" t="s">
        <v>27</v>
      </c>
      <c r="B39" s="14">
        <v>2005</v>
      </c>
      <c r="C39" s="14">
        <v>23.1956226</v>
      </c>
      <c r="D39" s="14">
        <v>2005</v>
      </c>
      <c r="E39" s="1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L39" s="14">
        <v>2005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32">
        <f t="shared" si="2"/>
        <v>2874.7855113600003</v>
      </c>
      <c r="T39">
        <f t="shared" si="9"/>
        <v>1.7886837293071496</v>
      </c>
      <c r="U39">
        <f t="shared" si="10"/>
        <v>1.2839175084396337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  <c r="Z39" s="14">
        <f t="shared" si="14"/>
        <v>1267.5782313600002</v>
      </c>
      <c r="AA39">
        <f t="shared" si="15"/>
        <v>2735.04</v>
      </c>
      <c r="AB39">
        <f t="shared" si="16"/>
        <v>3.0349999999999997</v>
      </c>
    </row>
    <row r="40" spans="1:28">
      <c r="A40" s="25" t="s">
        <v>27</v>
      </c>
      <c r="B40" s="14">
        <v>2006</v>
      </c>
      <c r="C40" s="14">
        <v>41.5</v>
      </c>
      <c r="D40" s="14">
        <v>2006</v>
      </c>
      <c r="E40" s="1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L40" s="14">
        <v>2006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32">
        <f t="shared" si="2"/>
        <v>2735.0400000000004</v>
      </c>
      <c r="T40">
        <f t="shared" si="9"/>
        <v>1.183139534883721</v>
      </c>
      <c r="U40">
        <f t="shared" si="10"/>
        <v>1.1337047353760448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  <c r="Z40" s="14">
        <f t="shared" si="14"/>
        <v>423.36000000000013</v>
      </c>
      <c r="AA40">
        <f t="shared" si="15"/>
        <v>1267.5782313600002</v>
      </c>
      <c r="AB40">
        <f t="shared" si="16"/>
        <v>1.7886837293071496</v>
      </c>
    </row>
    <row r="41" spans="1:28">
      <c r="A41" s="25" t="s">
        <v>27</v>
      </c>
      <c r="B41" s="14">
        <v>2007</v>
      </c>
      <c r="C41" s="14">
        <v>36.6</v>
      </c>
      <c r="D41" s="14">
        <v>2007</v>
      </c>
      <c r="E41" s="1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L41" s="14">
        <v>2007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32">
        <f t="shared" si="2"/>
        <v>3474.2400000000002</v>
      </c>
      <c r="T41">
        <f t="shared" si="9"/>
        <v>1.2997416020671835</v>
      </c>
      <c r="U41">
        <f t="shared" si="10"/>
        <v>0.97292069632495171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  <c r="Z41" s="14">
        <f t="shared" si="14"/>
        <v>779.52</v>
      </c>
      <c r="AA41">
        <f t="shared" si="15"/>
        <v>423.36000000000013</v>
      </c>
      <c r="AB41">
        <f t="shared" si="16"/>
        <v>1.183139534883721</v>
      </c>
    </row>
    <row r="42" spans="1:28">
      <c r="A42" s="25" t="s">
        <v>27</v>
      </c>
      <c r="B42" s="14">
        <v>2008</v>
      </c>
      <c r="C42" s="14">
        <v>38.47</v>
      </c>
      <c r="D42" s="14">
        <v>2008</v>
      </c>
      <c r="E42" s="1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L42" s="14">
        <v>2008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32">
        <f t="shared" si="2"/>
        <v>5935.1040000000003</v>
      </c>
      <c r="T42">
        <f t="shared" si="9"/>
        <v>2.0889309366130555</v>
      </c>
      <c r="U42">
        <f t="shared" si="10"/>
        <v>1.2739073993942016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  <c r="Z42" s="14">
        <f t="shared" si="14"/>
        <v>3093.8879999999999</v>
      </c>
      <c r="AA42">
        <f t="shared" si="15"/>
        <v>779.52</v>
      </c>
      <c r="AB42">
        <f t="shared" si="16"/>
        <v>1.2997416020671835</v>
      </c>
    </row>
    <row r="43" spans="1:28">
      <c r="A43" s="25" t="s">
        <v>134</v>
      </c>
      <c r="B43" s="14">
        <v>2009</v>
      </c>
      <c r="C43" s="14">
        <v>23.475000000000001</v>
      </c>
      <c r="D43" s="14">
        <v>2009</v>
      </c>
      <c r="E43" s="1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L43" s="14">
        <v>2009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32">
        <f t="shared" si="2"/>
        <v>4907.9520000000002</v>
      </c>
      <c r="T43">
        <f t="shared" si="9"/>
        <v>3.1562229904926529</v>
      </c>
      <c r="U43">
        <f t="shared" si="10"/>
        <v>1.937653379319493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  <c r="Z43" s="14">
        <f t="shared" si="14"/>
        <v>3352.944</v>
      </c>
      <c r="AA43">
        <f t="shared" si="15"/>
        <v>3093.8879999999999</v>
      </c>
      <c r="AB43">
        <f t="shared" si="16"/>
        <v>2.0889309366130555</v>
      </c>
    </row>
    <row r="44" spans="1:28">
      <c r="A44" s="14" t="s">
        <v>149</v>
      </c>
      <c r="B44" s="14">
        <v>2010</v>
      </c>
      <c r="C44" s="14">
        <v>13.69</v>
      </c>
      <c r="D44" s="14">
        <v>2010</v>
      </c>
      <c r="E44" s="14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L44" s="14">
        <v>2010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32">
        <f t="shared" si="2"/>
        <v>2104.7040000000002</v>
      </c>
      <c r="T44">
        <f t="shared" si="9"/>
        <v>2.4055299539170512</v>
      </c>
      <c r="U44">
        <f t="shared" si="10"/>
        <v>1.5174418604651161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  <c r="Z44" s="14">
        <f t="shared" si="14"/>
        <v>1229.7600000000002</v>
      </c>
      <c r="AA44">
        <f t="shared" si="15"/>
        <v>3352.944</v>
      </c>
      <c r="AB44">
        <f t="shared" si="16"/>
        <v>3.1562229904926529</v>
      </c>
    </row>
    <row r="45" spans="1:28">
      <c r="A45" s="14" t="s">
        <v>149</v>
      </c>
      <c r="B45" s="14">
        <v>2011</v>
      </c>
      <c r="C45" s="14">
        <v>29.27</v>
      </c>
      <c r="D45" s="14">
        <v>2011</v>
      </c>
      <c r="E45" s="14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L45" s="14">
        <v>2011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32">
        <f t="shared" si="2"/>
        <v>3003.1679999999997</v>
      </c>
      <c r="T45">
        <f t="shared" si="9"/>
        <v>1.6245001817520897</v>
      </c>
      <c r="U45">
        <f t="shared" si="10"/>
        <v>1.2314687241664366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  <c r="Z45" s="14">
        <f t="shared" si="14"/>
        <v>1154.4959999999994</v>
      </c>
      <c r="AA45">
        <f t="shared" si="15"/>
        <v>1229.7600000000002</v>
      </c>
      <c r="AB45">
        <f t="shared" si="16"/>
        <v>2.4055299539170512</v>
      </c>
    </row>
    <row r="46" spans="1:28">
      <c r="A46" s="14" t="s">
        <v>176</v>
      </c>
      <c r="B46" s="14">
        <v>2012</v>
      </c>
      <c r="C46" s="14">
        <v>25.81</v>
      </c>
      <c r="D46" s="14">
        <v>2012</v>
      </c>
      <c r="E46" s="1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L46" s="14">
        <v>2012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32">
        <f t="shared" si="2"/>
        <v>4113.9840000000004</v>
      </c>
      <c r="T46">
        <f t="shared" si="9"/>
        <v>2.2615441448097524</v>
      </c>
      <c r="U46">
        <f t="shared" si="10"/>
        <v>1.265137425087828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  <c r="Z46" s="14">
        <f t="shared" si="14"/>
        <v>2294.88</v>
      </c>
      <c r="AA46">
        <f t="shared" si="15"/>
        <v>1154.4959999999994</v>
      </c>
      <c r="AB46">
        <f t="shared" si="16"/>
        <v>1.6245001817520897</v>
      </c>
    </row>
    <row r="47" spans="1:28">
      <c r="A47" s="14" t="s">
        <v>176</v>
      </c>
      <c r="B47" s="14">
        <v>2013</v>
      </c>
      <c r="C47" s="14">
        <v>24.14</v>
      </c>
      <c r="D47" s="14">
        <v>2013</v>
      </c>
      <c r="E47" s="1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L47" s="14">
        <v>2013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32">
        <f t="shared" si="2"/>
        <v>2691.36</v>
      </c>
      <c r="T47">
        <f t="shared" si="9"/>
        <v>1.7331594958713603</v>
      </c>
      <c r="U47">
        <f t="shared" si="10"/>
        <v>1.1224317478187447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  <c r="Z47" s="14">
        <f t="shared" si="14"/>
        <v>1133.6640000000002</v>
      </c>
      <c r="AA47">
        <f t="shared" si="15"/>
        <v>2294.88</v>
      </c>
      <c r="AB47">
        <f t="shared" si="16"/>
        <v>2.2615441448097524</v>
      </c>
    </row>
    <row r="48" spans="1:28">
      <c r="A48" s="14" t="s">
        <v>191</v>
      </c>
      <c r="B48" s="14">
        <v>2014</v>
      </c>
      <c r="C48" s="14">
        <v>30.65</v>
      </c>
      <c r="D48" s="14">
        <v>2014</v>
      </c>
      <c r="E48" s="1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L48" s="14">
        <v>2014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32">
        <f t="shared" si="2"/>
        <v>2104.7040000000002</v>
      </c>
      <c r="T48">
        <f>R48/M48</f>
        <v>0.94763343403826783</v>
      </c>
      <c r="U48">
        <f t="shared" si="10"/>
        <v>1.014008620689655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  <c r="Z48" s="14">
        <f t="shared" si="14"/>
        <v>-104.83200000000011</v>
      </c>
      <c r="AA48">
        <f t="shared" si="15"/>
        <v>1133.6640000000002</v>
      </c>
      <c r="AB48">
        <f t="shared" si="16"/>
        <v>1.7331594958713603</v>
      </c>
    </row>
    <row r="49" spans="1:28">
      <c r="A49" s="14" t="s">
        <v>203</v>
      </c>
      <c r="B49" s="14">
        <v>2015</v>
      </c>
      <c r="C49" s="14">
        <v>21.39</v>
      </c>
      <c r="D49" s="14">
        <v>2015</v>
      </c>
      <c r="E49" s="1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L49" s="14">
        <v>2015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>K49*60*1.12</f>
        <v>2694.0480000000002</v>
      </c>
      <c r="S49" s="132">
        <f>MAX(M49:R49)</f>
        <v>2905.7280000000005</v>
      </c>
      <c r="T49">
        <f>R49/M49</f>
        <v>1.4061732725359521</v>
      </c>
      <c r="U49">
        <f t="shared" si="10"/>
        <v>1.2233750381446442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  <c r="Z49" s="14">
        <f t="shared" si="14"/>
        <v>778.17599999999993</v>
      </c>
      <c r="AA49">
        <f t="shared" si="15"/>
        <v>-104.83200000000011</v>
      </c>
      <c r="AB49">
        <f t="shared" si="16"/>
        <v>0.94763343403826783</v>
      </c>
    </row>
    <row r="50" spans="1:28">
      <c r="A50" s="14" t="s">
        <v>203</v>
      </c>
      <c r="B50" s="14">
        <v>2016</v>
      </c>
      <c r="C50" s="14">
        <v>30.32</v>
      </c>
      <c r="D50" s="14">
        <v>2016</v>
      </c>
      <c r="E50" s="119">
        <f t="shared" si="0"/>
        <v>57.19</v>
      </c>
      <c r="F50">
        <v>28.48</v>
      </c>
      <c r="G50" s="14">
        <v>46.99</v>
      </c>
      <c r="H50" s="14">
        <v>48.65</v>
      </c>
      <c r="I50" s="14">
        <v>64.97</v>
      </c>
      <c r="J50" s="14">
        <v>75.23</v>
      </c>
      <c r="K50" s="14">
        <v>78.819999999999993</v>
      </c>
      <c r="L50" s="14">
        <v>2016</v>
      </c>
      <c r="M50">
        <f t="shared" ref="M50:Q51" si="17">G50*60*1.12</f>
        <v>3157.7280000000005</v>
      </c>
      <c r="N50">
        <f t="shared" si="17"/>
        <v>3269.28</v>
      </c>
      <c r="O50">
        <f t="shared" si="17"/>
        <v>4365.9840000000004</v>
      </c>
      <c r="P50">
        <f t="shared" si="17"/>
        <v>5055.456000000001</v>
      </c>
      <c r="Q50">
        <f t="shared" si="17"/>
        <v>5296.7040000000006</v>
      </c>
      <c r="R50">
        <f>K50*60*1.12</f>
        <v>5296.7040000000006</v>
      </c>
      <c r="S50" s="132">
        <f>MAX(M50:R50)</f>
        <v>5296.7040000000006</v>
      </c>
      <c r="T50">
        <f>R50/M50</f>
        <v>1.6773781655671418</v>
      </c>
      <c r="U50">
        <f t="shared" si="10"/>
        <v>1.213175311682315</v>
      </c>
      <c r="V50">
        <f>R50/M50</f>
        <v>1.6773781655671418</v>
      </c>
      <c r="W50">
        <f>R50/P50</f>
        <v>1.0477203243386946</v>
      </c>
      <c r="X50">
        <f>(MAX(M50:R50)/1000)</f>
        <v>5.296704000000001</v>
      </c>
      <c r="Z50" s="14">
        <f t="shared" si="14"/>
        <v>2138.9760000000001</v>
      </c>
      <c r="AA50">
        <f t="shared" si="15"/>
        <v>778.17599999999993</v>
      </c>
      <c r="AB50">
        <f t="shared" si="16"/>
        <v>1.4061732725359521</v>
      </c>
    </row>
    <row r="51" spans="1:28">
      <c r="A51" s="14" t="s">
        <v>203</v>
      </c>
      <c r="B51" s="14">
        <v>2017</v>
      </c>
      <c r="C51" s="14">
        <v>15.93</v>
      </c>
      <c r="D51" s="14">
        <v>2017</v>
      </c>
      <c r="E51" s="119">
        <f t="shared" si="0"/>
        <v>50.53</v>
      </c>
      <c r="F51" s="14">
        <v>17.809999999999999</v>
      </c>
      <c r="G51" s="14">
        <v>30.93</v>
      </c>
      <c r="H51" s="14">
        <v>42.31</v>
      </c>
      <c r="I51" s="14">
        <v>61.08</v>
      </c>
      <c r="J51" s="14">
        <v>71.34</v>
      </c>
      <c r="K51" s="14">
        <v>79.709999999999994</v>
      </c>
      <c r="L51" s="14">
        <v>2017</v>
      </c>
      <c r="M51">
        <f>G51*60*1.12</f>
        <v>2078.4960000000001</v>
      </c>
      <c r="N51">
        <f t="shared" si="17"/>
        <v>2843.2320000000009</v>
      </c>
      <c r="O51">
        <f t="shared" si="17"/>
        <v>4104.576</v>
      </c>
      <c r="P51">
        <f t="shared" si="17"/>
        <v>4794.0480000000007</v>
      </c>
      <c r="Q51">
        <f t="shared" si="17"/>
        <v>5356.5119999999997</v>
      </c>
      <c r="R51">
        <f>K51*60*1.12</f>
        <v>5356.5119999999997</v>
      </c>
      <c r="S51" s="132">
        <f>MAX(M51:R51)</f>
        <v>5356.5119999999997</v>
      </c>
      <c r="T51">
        <f>R51/M51</f>
        <v>2.5771096023278366</v>
      </c>
      <c r="U51">
        <f t="shared" si="10"/>
        <v>1.3050098231827112</v>
      </c>
      <c r="V51">
        <f>R51/M51</f>
        <v>2.5771096023278366</v>
      </c>
      <c r="W51">
        <f>R51/P51</f>
        <v>1.1173254835996633</v>
      </c>
      <c r="X51">
        <f>(MAX(M51:R51)/1000)</f>
        <v>5.3565119999999995</v>
      </c>
      <c r="Z51" s="14">
        <f t="shared" si="14"/>
        <v>3278.0159999999996</v>
      </c>
      <c r="AA51">
        <f t="shared" si="15"/>
        <v>2138.9760000000001</v>
      </c>
      <c r="AB51">
        <f t="shared" si="16"/>
        <v>1.6773781655671418</v>
      </c>
    </row>
    <row r="52" spans="1:28">
      <c r="A52" s="403" t="s">
        <v>203</v>
      </c>
      <c r="B52" s="14">
        <v>2018</v>
      </c>
      <c r="C52" s="14">
        <v>25.61</v>
      </c>
      <c r="E52" s="119">
        <f t="shared" si="0"/>
        <v>29.013333333333335</v>
      </c>
      <c r="F52" s="14">
        <v>25.17</v>
      </c>
      <c r="G52" s="14">
        <v>28.82</v>
      </c>
      <c r="H52" s="14">
        <v>30.75</v>
      </c>
      <c r="I52" s="14">
        <v>28.09</v>
      </c>
      <c r="J52" s="14">
        <v>30.28</v>
      </c>
      <c r="K52" s="14">
        <v>30.97</v>
      </c>
      <c r="L52" s="14">
        <v>2018</v>
      </c>
      <c r="M52">
        <f>G52*60*1.12</f>
        <v>1936.7040000000002</v>
      </c>
      <c r="N52">
        <f>H52*60*1.12</f>
        <v>2066.4</v>
      </c>
      <c r="O52">
        <f>I52*60*1.12</f>
        <v>1887.6480000000004</v>
      </c>
      <c r="P52">
        <f>J52*60*1.12</f>
        <v>2034.8160000000005</v>
      </c>
      <c r="Q52">
        <f>K52*60*1.12</f>
        <v>2081.1840000000002</v>
      </c>
      <c r="R52">
        <f>K52*60*1.12</f>
        <v>2081.1840000000002</v>
      </c>
      <c r="S52" s="132">
        <f>MAX(M52:R52)</f>
        <v>2081.1840000000002</v>
      </c>
      <c r="T52">
        <f>R52/M52</f>
        <v>1.0746009715475364</v>
      </c>
      <c r="U52">
        <f t="shared" si="10"/>
        <v>1.1025275898896403</v>
      </c>
      <c r="V52">
        <f>R52/M52</f>
        <v>1.0746009715475364</v>
      </c>
      <c r="W52">
        <f>R52/P52</f>
        <v>1.0227873183619549</v>
      </c>
      <c r="X52">
        <f>(MAX(M52:R52)/1000)</f>
        <v>2.0811840000000004</v>
      </c>
      <c r="Z52" s="14">
        <f>R52-M52</f>
        <v>144.48000000000002</v>
      </c>
      <c r="AA52">
        <f>(R51-M51)</f>
        <v>3278.0159999999996</v>
      </c>
      <c r="AB52">
        <f>R51/M51</f>
        <v>2.5771096023278366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P354"/>
  <sheetViews>
    <sheetView tabSelected="1" topLeftCell="D1" zoomScale="55" zoomScaleNormal="55" workbookViewId="0">
      <selection activeCell="AR21" sqref="AR21"/>
    </sheetView>
  </sheetViews>
  <sheetFormatPr defaultRowHeight="12.75"/>
  <cols>
    <col min="1" max="1" width="9.140625" style="14"/>
    <col min="2" max="2" width="13.140625" style="14" customWidth="1"/>
    <col min="3" max="14" width="9.140625" style="14"/>
    <col min="15" max="15" width="2.7109375" style="14" customWidth="1"/>
    <col min="16" max="16" width="11.28515625" style="14" customWidth="1"/>
    <col min="17" max="17" width="14" style="14" customWidth="1"/>
    <col min="18" max="19" width="12.28515625" style="14" customWidth="1"/>
    <col min="20" max="22" width="9.140625" style="14"/>
    <col min="23" max="23" width="15.5703125" style="14" customWidth="1"/>
    <col min="24" max="24" width="12.85546875" style="14" customWidth="1"/>
    <col min="25" max="25" width="14.140625" style="14" customWidth="1"/>
    <col min="26" max="26" width="9.140625" style="14"/>
    <col min="27" max="31" width="11.85546875" style="14" customWidth="1"/>
    <col min="32" max="32" width="12.140625" style="14" customWidth="1"/>
    <col min="33" max="33" width="11.5703125" style="424" customWidth="1"/>
    <col min="34" max="34" width="12.7109375" style="418" customWidth="1"/>
    <col min="35" max="35" width="11.85546875" style="14" customWidth="1"/>
    <col min="36" max="36" width="15.85546875" style="14" customWidth="1"/>
    <col min="37" max="39" width="19.28515625" style="14" customWidth="1"/>
    <col min="40" max="40" width="12" style="14" customWidth="1"/>
    <col min="41" max="41" width="11.7109375" style="14" customWidth="1"/>
    <col min="42" max="42" width="19.28515625" style="14" customWidth="1"/>
    <col min="43" max="43" width="17.5703125" style="14" customWidth="1"/>
    <col min="44" max="46" width="19.28515625" style="14" customWidth="1"/>
    <col min="47" max="47" width="10.7109375" style="14" customWidth="1"/>
    <col min="48" max="48" width="9.7109375" style="14" customWidth="1"/>
    <col min="49" max="49" width="16.28515625" style="127" customWidth="1"/>
    <col min="50" max="51" width="9.140625" style="14"/>
    <col min="52" max="52" width="10.140625" style="14" customWidth="1"/>
    <col min="53" max="55" width="9.140625" style="14"/>
    <col min="56" max="56" width="13" style="14" customWidth="1"/>
    <col min="57" max="62" width="9.140625" style="14"/>
    <col min="63" max="68" width="9.140625" style="295"/>
    <col min="69" max="16384" width="9.140625" style="14"/>
  </cols>
  <sheetData>
    <row r="1" spans="1:68" ht="20.25">
      <c r="R1" s="229" t="s">
        <v>371</v>
      </c>
      <c r="S1" s="29"/>
      <c r="T1" s="29"/>
      <c r="U1" s="29"/>
      <c r="V1" s="24" t="s">
        <v>793</v>
      </c>
      <c r="W1" s="29"/>
      <c r="X1" s="29"/>
      <c r="Y1" s="29"/>
      <c r="AF1" s="229" t="s">
        <v>372</v>
      </c>
      <c r="AL1" s="221" t="s">
        <v>358</v>
      </c>
      <c r="AP1" s="487"/>
      <c r="AR1" s="221" t="s">
        <v>358</v>
      </c>
    </row>
    <row r="2" spans="1:68" ht="20.25">
      <c r="D2" s="14" t="s">
        <v>150</v>
      </c>
      <c r="S2" s="396" t="s">
        <v>3</v>
      </c>
      <c r="T2" s="396" t="s">
        <v>30</v>
      </c>
      <c r="U2" s="396" t="s">
        <v>31</v>
      </c>
      <c r="V2" s="396" t="s">
        <v>273</v>
      </c>
      <c r="W2" s="396" t="s">
        <v>33</v>
      </c>
      <c r="X2" s="396" t="s">
        <v>4</v>
      </c>
      <c r="Y2" s="396"/>
      <c r="AL2" s="245" t="s">
        <v>318</v>
      </c>
      <c r="AM2" s="246">
        <v>5</v>
      </c>
      <c r="AN2" s="246"/>
      <c r="AO2" s="246"/>
      <c r="AP2" s="487"/>
      <c r="AQ2" s="487"/>
    </row>
    <row r="3" spans="1:68" ht="20.25">
      <c r="D3" s="14" t="s">
        <v>135</v>
      </c>
      <c r="S3" s="229">
        <v>2</v>
      </c>
      <c r="T3" s="229">
        <v>3</v>
      </c>
      <c r="U3" s="229">
        <v>4</v>
      </c>
      <c r="V3" s="229">
        <v>5</v>
      </c>
      <c r="W3" s="229">
        <v>6</v>
      </c>
      <c r="X3" s="229">
        <v>7</v>
      </c>
      <c r="Y3" s="229"/>
      <c r="AL3" s="247" t="s">
        <v>319</v>
      </c>
      <c r="AM3" s="248">
        <v>0.5</v>
      </c>
      <c r="AN3" s="248"/>
      <c r="AO3" s="248"/>
      <c r="AP3" s="490">
        <v>2018</v>
      </c>
      <c r="AQ3" s="490">
        <v>2006</v>
      </c>
    </row>
    <row r="4" spans="1:68" ht="20.2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19" t="s">
        <v>268</v>
      </c>
      <c r="M4" s="219" t="s">
        <v>269</v>
      </c>
      <c r="R4" s="214"/>
      <c r="S4" s="223"/>
      <c r="T4" s="223"/>
      <c r="U4" s="223"/>
      <c r="V4" s="223"/>
      <c r="W4" s="223"/>
      <c r="X4" s="224"/>
      <c r="Y4" s="224" t="s">
        <v>284</v>
      </c>
      <c r="Z4" s="220"/>
      <c r="AA4" s="220"/>
      <c r="AB4" s="220"/>
      <c r="AC4" s="220"/>
      <c r="AD4" s="220"/>
      <c r="AE4" s="220"/>
      <c r="AF4" s="220"/>
      <c r="AG4" s="425"/>
      <c r="AH4" s="419"/>
      <c r="AI4" s="220"/>
      <c r="AJ4" s="220"/>
      <c r="AK4" s="241" t="s">
        <v>306</v>
      </c>
      <c r="AL4" s="240"/>
      <c r="AM4" s="240"/>
      <c r="AN4" s="489" t="s">
        <v>45</v>
      </c>
      <c r="AO4" s="489" t="s">
        <v>45</v>
      </c>
      <c r="AP4" s="489" t="s">
        <v>45</v>
      </c>
      <c r="AQ4" s="489" t="s">
        <v>45</v>
      </c>
      <c r="AR4" s="238"/>
      <c r="AS4" s="238"/>
      <c r="AT4" s="220"/>
    </row>
    <row r="5" spans="1:68" ht="27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R5" s="214" t="s">
        <v>146</v>
      </c>
      <c r="S5" s="223"/>
      <c r="T5" s="223"/>
      <c r="U5" s="225" t="s">
        <v>147</v>
      </c>
      <c r="V5" s="225"/>
      <c r="W5" s="225"/>
      <c r="X5" s="224"/>
      <c r="Y5" s="224" t="s">
        <v>279</v>
      </c>
      <c r="Z5" s="221" t="s">
        <v>270</v>
      </c>
      <c r="AA5" s="221" t="s">
        <v>381</v>
      </c>
      <c r="AB5" s="221"/>
      <c r="AC5" s="221"/>
      <c r="AD5" s="221"/>
      <c r="AE5" s="221" t="s">
        <v>282</v>
      </c>
      <c r="AF5" s="221" t="s">
        <v>282</v>
      </c>
      <c r="AG5" s="426" t="s">
        <v>310</v>
      </c>
      <c r="AH5" s="420" t="s">
        <v>378</v>
      </c>
      <c r="AI5" s="221"/>
      <c r="AJ5" s="221" t="s">
        <v>374</v>
      </c>
      <c r="AK5" s="241" t="s">
        <v>357</v>
      </c>
      <c r="AL5" s="241" t="s">
        <v>180</v>
      </c>
      <c r="AM5" s="241"/>
      <c r="AN5" s="488" t="s">
        <v>875</v>
      </c>
      <c r="AO5" s="488" t="s">
        <v>875</v>
      </c>
      <c r="AP5" s="488" t="s">
        <v>875</v>
      </c>
      <c r="AQ5" s="488" t="s">
        <v>874</v>
      </c>
      <c r="AR5" s="238"/>
      <c r="AS5" s="239"/>
      <c r="AT5" s="221" t="s">
        <v>360</v>
      </c>
      <c r="AU5" s="143" t="s">
        <v>25</v>
      </c>
      <c r="AZ5" s="31" t="s">
        <v>271</v>
      </c>
      <c r="BA5" s="31" t="s">
        <v>45</v>
      </c>
    </row>
    <row r="6" spans="1:68" ht="26.25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R6" s="290" t="s">
        <v>352</v>
      </c>
      <c r="S6" s="225"/>
      <c r="T6" s="225"/>
      <c r="U6" s="225" t="s">
        <v>48</v>
      </c>
      <c r="V6" s="225"/>
      <c r="W6" s="225" t="s">
        <v>55</v>
      </c>
      <c r="X6" s="224"/>
      <c r="Y6" s="224" t="s">
        <v>280</v>
      </c>
      <c r="Z6" s="221" t="s">
        <v>142</v>
      </c>
      <c r="AA6" s="221" t="s">
        <v>56</v>
      </c>
      <c r="AB6" s="221"/>
      <c r="AC6" s="221" t="s">
        <v>204</v>
      </c>
      <c r="AD6" s="221" t="s">
        <v>384</v>
      </c>
      <c r="AE6" s="221" t="s">
        <v>283</v>
      </c>
      <c r="AF6" s="221" t="s">
        <v>283</v>
      </c>
      <c r="AG6" s="426"/>
      <c r="AH6" s="420" t="s">
        <v>377</v>
      </c>
      <c r="AI6" s="221" t="s">
        <v>379</v>
      </c>
      <c r="AJ6" s="221" t="s">
        <v>375</v>
      </c>
      <c r="AK6" s="241" t="s">
        <v>305</v>
      </c>
      <c r="AL6" s="482" t="s">
        <v>307</v>
      </c>
      <c r="AM6" s="241"/>
      <c r="AN6" s="290"/>
      <c r="AO6" s="290"/>
      <c r="AP6" s="290" t="s">
        <v>353</v>
      </c>
      <c r="AQ6" s="290" t="s">
        <v>353</v>
      </c>
      <c r="AR6" s="486" t="s">
        <v>307</v>
      </c>
      <c r="AS6" s="239"/>
      <c r="AT6" s="221"/>
      <c r="AU6" s="435"/>
      <c r="AV6" s="435"/>
      <c r="AW6" s="438"/>
      <c r="AX6" s="129" t="s">
        <v>356</v>
      </c>
      <c r="AY6" s="129" t="s">
        <v>356</v>
      </c>
      <c r="BG6" s="14" t="s">
        <v>361</v>
      </c>
      <c r="BK6" s="307">
        <v>0</v>
      </c>
      <c r="BL6" s="307">
        <v>20</v>
      </c>
      <c r="BM6" s="307">
        <v>40</v>
      </c>
      <c r="BN6" s="307">
        <v>60</v>
      </c>
      <c r="BO6" s="307">
        <v>80</v>
      </c>
      <c r="BP6" s="307">
        <v>100</v>
      </c>
    </row>
    <row r="7" spans="1:68" ht="39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P7" s="31" t="s">
        <v>367</v>
      </c>
      <c r="R7" s="290" t="s">
        <v>79</v>
      </c>
      <c r="S7" s="15">
        <v>2</v>
      </c>
      <c r="T7" s="15">
        <v>3</v>
      </c>
      <c r="U7" s="15">
        <v>4</v>
      </c>
      <c r="V7" s="15">
        <v>5</v>
      </c>
      <c r="W7" s="15">
        <v>6</v>
      </c>
      <c r="X7" s="431">
        <v>7</v>
      </c>
      <c r="Y7" s="224" t="s">
        <v>281</v>
      </c>
      <c r="Z7" s="221"/>
      <c r="AA7" s="221" t="s">
        <v>382</v>
      </c>
      <c r="AB7" s="221" t="s">
        <v>383</v>
      </c>
      <c r="AC7" s="221" t="s">
        <v>209</v>
      </c>
      <c r="AD7" s="221" t="s">
        <v>26</v>
      </c>
      <c r="AE7" s="426" t="s">
        <v>828</v>
      </c>
      <c r="AF7" s="221" t="s">
        <v>285</v>
      </c>
      <c r="AG7" s="426" t="s">
        <v>295</v>
      </c>
      <c r="AH7" s="420"/>
      <c r="AI7" s="221" t="s">
        <v>380</v>
      </c>
      <c r="AJ7" s="221"/>
      <c r="AK7" s="144"/>
      <c r="AL7" s="482" t="s">
        <v>308</v>
      </c>
      <c r="AM7" s="241" t="s">
        <v>309</v>
      </c>
      <c r="AN7" s="290"/>
      <c r="AO7" s="290"/>
      <c r="AP7" s="290" t="s">
        <v>876</v>
      </c>
      <c r="AQ7" s="290" t="s">
        <v>45</v>
      </c>
      <c r="AR7" s="486" t="s">
        <v>308</v>
      </c>
      <c r="AS7" s="239" t="s">
        <v>878</v>
      </c>
      <c r="AT7" s="221" t="s">
        <v>304</v>
      </c>
      <c r="AU7" s="436" t="s">
        <v>829</v>
      </c>
      <c r="AV7" s="436" t="s">
        <v>830</v>
      </c>
      <c r="AW7" s="439" t="s">
        <v>194</v>
      </c>
      <c r="AX7" s="129" t="s">
        <v>204</v>
      </c>
      <c r="AY7" s="129" t="s">
        <v>180</v>
      </c>
      <c r="AZ7" s="143" t="s">
        <v>272</v>
      </c>
      <c r="BA7" s="143" t="s">
        <v>272</v>
      </c>
      <c r="BC7" s="294" t="s">
        <v>225</v>
      </c>
      <c r="BD7" s="247"/>
      <c r="BE7" s="247"/>
      <c r="BK7" s="297">
        <v>2</v>
      </c>
      <c r="BL7" s="297">
        <v>3</v>
      </c>
      <c r="BM7" s="297">
        <v>4</v>
      </c>
      <c r="BN7" s="297">
        <v>5</v>
      </c>
      <c r="BO7" s="297">
        <v>6</v>
      </c>
      <c r="BP7" s="297">
        <v>7</v>
      </c>
    </row>
    <row r="8" spans="1:68" ht="26.25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99" si="0">E8/F8</f>
        <v>8.082429906542057E-3</v>
      </c>
      <c r="J8" s="14">
        <f>590*EXP(I8*258.2)</f>
        <v>4755.256604742377</v>
      </c>
      <c r="K8" s="14">
        <f>((J8*0.0239)-(J7*0.0239))/0.5</f>
        <v>104.58164774585843</v>
      </c>
      <c r="P8" s="24" t="s">
        <v>148</v>
      </c>
      <c r="Q8" s="24" t="s">
        <v>0</v>
      </c>
      <c r="R8" s="141" t="s">
        <v>373</v>
      </c>
      <c r="S8" s="483">
        <v>0</v>
      </c>
      <c r="T8" s="483">
        <v>20</v>
      </c>
      <c r="U8" s="397">
        <v>40</v>
      </c>
      <c r="V8" s="397">
        <v>60</v>
      </c>
      <c r="W8" s="397">
        <v>80</v>
      </c>
      <c r="X8" s="397">
        <v>100</v>
      </c>
      <c r="Y8" s="433" t="s">
        <v>824</v>
      </c>
      <c r="Z8" s="24" t="s">
        <v>121</v>
      </c>
      <c r="AA8" s="24"/>
      <c r="AB8" s="24"/>
      <c r="AC8" s="24"/>
      <c r="AD8" s="24"/>
      <c r="AE8" s="24"/>
      <c r="AF8" s="24"/>
      <c r="AG8" s="427"/>
      <c r="AH8" s="421"/>
      <c r="AI8" s="29"/>
      <c r="AJ8" s="172" t="s">
        <v>376</v>
      </c>
      <c r="AK8" s="240" t="s">
        <v>313</v>
      </c>
      <c r="AL8" s="240" t="s">
        <v>314</v>
      </c>
      <c r="AM8" s="240" t="s">
        <v>315</v>
      </c>
      <c r="AN8" s="290" t="s">
        <v>879</v>
      </c>
      <c r="AO8" s="290" t="s">
        <v>880</v>
      </c>
      <c r="AP8" s="493" t="s">
        <v>311</v>
      </c>
      <c r="AQ8" s="493" t="s">
        <v>311</v>
      </c>
      <c r="AR8" s="238" t="s">
        <v>312</v>
      </c>
      <c r="AS8" s="238" t="s">
        <v>878</v>
      </c>
      <c r="AT8" s="24" t="s">
        <v>359</v>
      </c>
      <c r="AU8" s="171"/>
      <c r="AV8" s="171"/>
      <c r="AX8"/>
      <c r="AY8"/>
      <c r="BC8" s="24" t="s">
        <v>354</v>
      </c>
      <c r="BE8" s="280" t="s">
        <v>355</v>
      </c>
      <c r="BF8" s="14" t="s">
        <v>0</v>
      </c>
      <c r="BG8" s="14" t="s">
        <v>361</v>
      </c>
      <c r="BK8" s="298">
        <v>36.725000000000001</v>
      </c>
      <c r="BL8" s="295">
        <v>35.700000000000003</v>
      </c>
      <c r="BM8" s="295">
        <v>35.524999999999999</v>
      </c>
      <c r="BN8" s="295">
        <v>35.225000000000001</v>
      </c>
      <c r="BO8" s="295">
        <v>35.424999999999997</v>
      </c>
      <c r="BP8" s="295">
        <v>37.424999999999997</v>
      </c>
    </row>
    <row r="9" spans="1:68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ref="J9:J97" si="1">590*EXP(I9*258.2)</f>
        <v>3955.8865466827106</v>
      </c>
      <c r="AG9" s="14"/>
      <c r="AH9" s="14"/>
      <c r="AW9" s="14"/>
      <c r="BK9" s="298">
        <v>27.95</v>
      </c>
      <c r="BL9" s="295">
        <v>27.557500000000001</v>
      </c>
      <c r="BM9" s="295">
        <v>25.377500000000001</v>
      </c>
      <c r="BN9" s="295">
        <v>25.017499999999998</v>
      </c>
      <c r="BO9" s="295">
        <v>23.047499999999999</v>
      </c>
      <c r="BP9" s="295">
        <v>21.84</v>
      </c>
    </row>
    <row r="10" spans="1:68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P10" s="226">
        <f>AVERAGE(S10:X10)</f>
        <v>36.00416666666667</v>
      </c>
      <c r="Q10" s="14">
        <v>1971</v>
      </c>
      <c r="S10" s="440">
        <v>36.725000000000001</v>
      </c>
      <c r="T10" s="226">
        <v>35.700000000000003</v>
      </c>
      <c r="U10" s="226">
        <v>35.524999999999999</v>
      </c>
      <c r="V10" s="226">
        <v>35.225000000000001</v>
      </c>
      <c r="W10" s="226">
        <v>35.424999999999997</v>
      </c>
      <c r="X10" s="226">
        <v>37.424999999999997</v>
      </c>
      <c r="Y10" s="14">
        <v>0</v>
      </c>
      <c r="Z10" s="142">
        <f t="shared" ref="Z10:Z37" si="2" xml:space="preserve"> MIN(((ABS(X10-U10)*60)*0.0239)/0.33, 100)</f>
        <v>8.2563636363636288</v>
      </c>
      <c r="AE10" s="226">
        <f>MAX(S10:X10)</f>
        <v>37.424999999999997</v>
      </c>
      <c r="AG10" s="14"/>
      <c r="AH10" s="14"/>
      <c r="AM10" s="14">
        <v>1999</v>
      </c>
      <c r="AN10" s="14">
        <v>56</v>
      </c>
      <c r="AO10" s="14">
        <v>74</v>
      </c>
      <c r="AP10" s="14">
        <v>51.6</v>
      </c>
      <c r="AQ10" s="14">
        <v>47.3</v>
      </c>
      <c r="AW10" s="14"/>
      <c r="BK10" s="295">
        <v>16.546749999999999</v>
      </c>
      <c r="BL10" s="295">
        <v>27.043500000000002</v>
      </c>
      <c r="BM10" s="298">
        <v>32.609499999999997</v>
      </c>
      <c r="BN10" s="295">
        <v>30.310500000000001</v>
      </c>
      <c r="BO10" s="295">
        <v>29.645</v>
      </c>
      <c r="BP10" s="295">
        <v>27.79975</v>
      </c>
    </row>
    <row r="11" spans="1:68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P11" s="226">
        <f t="shared" ref="P11:P37" si="3">AVERAGE(S11:X11)</f>
        <v>25.131666666666664</v>
      </c>
      <c r="Q11" s="14">
        <v>1972</v>
      </c>
      <c r="S11" s="440">
        <v>27.95</v>
      </c>
      <c r="T11" s="226">
        <v>27.557500000000001</v>
      </c>
      <c r="U11" s="226">
        <v>25.377500000000001</v>
      </c>
      <c r="V11" s="226">
        <v>25.017499999999998</v>
      </c>
      <c r="W11" s="226">
        <v>23.047499999999999</v>
      </c>
      <c r="X11" s="226">
        <v>21.84</v>
      </c>
      <c r="Y11" s="14">
        <v>0</v>
      </c>
      <c r="Z11" s="142">
        <f t="shared" si="2"/>
        <v>15.372045454545463</v>
      </c>
      <c r="AE11" s="226">
        <f>MAX(S11:X11)</f>
        <v>27.95</v>
      </c>
      <c r="AG11" s="14"/>
      <c r="AH11" s="14"/>
      <c r="AM11" s="14">
        <v>2000</v>
      </c>
      <c r="AN11" s="14">
        <v>96</v>
      </c>
      <c r="AO11" s="14">
        <v>129</v>
      </c>
      <c r="AP11" s="14">
        <v>93.6</v>
      </c>
      <c r="AQ11" s="14">
        <v>38.700000000000003</v>
      </c>
      <c r="AW11" s="14"/>
      <c r="BK11" s="295">
        <v>26.861999999999998</v>
      </c>
      <c r="BL11" s="295">
        <v>34.878250000000001</v>
      </c>
      <c r="BM11" s="295">
        <v>39.718249999999998</v>
      </c>
      <c r="BN11" s="295">
        <v>46.857250000000001</v>
      </c>
      <c r="BO11" s="298">
        <v>51.27375</v>
      </c>
      <c r="BP11" s="295">
        <v>50.547750000000001</v>
      </c>
    </row>
    <row r="12" spans="1:68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P12" s="226"/>
      <c r="Q12" s="14">
        <v>1973</v>
      </c>
      <c r="S12" s="226"/>
      <c r="T12" s="226"/>
      <c r="U12" s="226"/>
      <c r="V12" s="226"/>
      <c r="W12" s="226"/>
      <c r="X12" s="226"/>
      <c r="Z12" s="142"/>
      <c r="AE12" s="226"/>
      <c r="AG12" s="14"/>
      <c r="AH12" s="14"/>
      <c r="AM12" s="14">
        <v>2001</v>
      </c>
      <c r="AW12" s="14"/>
      <c r="BK12" s="295">
        <v>23.262250000000002</v>
      </c>
      <c r="BL12" s="295">
        <v>27.497250000000001</v>
      </c>
      <c r="BM12" s="295">
        <v>32.064999999999998</v>
      </c>
      <c r="BN12" s="295">
        <v>40.111499999999999</v>
      </c>
      <c r="BO12" s="295">
        <v>44.588500000000003</v>
      </c>
      <c r="BP12" s="298">
        <v>46.736249999999998</v>
      </c>
    </row>
    <row r="13" spans="1:68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P13" s="226">
        <f t="shared" si="3"/>
        <v>27.325833333333332</v>
      </c>
      <c r="Q13" s="14">
        <v>1974</v>
      </c>
      <c r="S13" s="226">
        <v>16.546749999999999</v>
      </c>
      <c r="T13" s="226">
        <v>27.043500000000002</v>
      </c>
      <c r="U13" s="440">
        <v>32.609499999999997</v>
      </c>
      <c r="V13" s="226">
        <v>30.310500000000001</v>
      </c>
      <c r="W13" s="226">
        <v>29.645</v>
      </c>
      <c r="X13" s="226">
        <v>27.79975</v>
      </c>
      <c r="Y13" s="14">
        <v>40</v>
      </c>
      <c r="Z13" s="142">
        <f t="shared" si="2"/>
        <v>20.900549999999988</v>
      </c>
      <c r="AE13" s="226">
        <f t="shared" ref="AE13:AE37" si="4">MAX(S13:X13)</f>
        <v>32.609499999999997</v>
      </c>
      <c r="AG13" s="14"/>
      <c r="AH13" s="14"/>
      <c r="AM13" s="14">
        <v>2002</v>
      </c>
      <c r="AW13" s="14"/>
      <c r="BK13" s="295">
        <v>16.97025</v>
      </c>
      <c r="BL13" s="295">
        <v>26.861999999999998</v>
      </c>
      <c r="BM13" s="299">
        <v>28.1325</v>
      </c>
      <c r="BN13" s="295">
        <v>28.737500000000001</v>
      </c>
      <c r="BO13" s="300">
        <v>29.493749999999999</v>
      </c>
      <c r="BP13" s="295">
        <v>28.828250000000001</v>
      </c>
    </row>
    <row r="14" spans="1:68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P14" s="226">
        <f t="shared" si="3"/>
        <v>41.68954166666667</v>
      </c>
      <c r="Q14" s="14">
        <v>1975</v>
      </c>
      <c r="S14" s="226">
        <v>26.861999999999998</v>
      </c>
      <c r="T14" s="226">
        <v>34.878250000000001</v>
      </c>
      <c r="U14" s="226">
        <v>39.718249999999998</v>
      </c>
      <c r="V14" s="226">
        <v>46.857250000000001</v>
      </c>
      <c r="W14" s="440">
        <v>51.27375</v>
      </c>
      <c r="X14" s="226">
        <v>50.547750000000001</v>
      </c>
      <c r="Y14" s="14">
        <v>80</v>
      </c>
      <c r="Z14" s="142">
        <f t="shared" si="2"/>
        <v>47.059100000000015</v>
      </c>
      <c r="AE14" s="226">
        <f t="shared" si="4"/>
        <v>51.27375</v>
      </c>
      <c r="AG14" s="14"/>
      <c r="AH14" s="14"/>
      <c r="AM14" s="14">
        <v>2003</v>
      </c>
      <c r="AN14" s="14">
        <v>76</v>
      </c>
      <c r="AO14" s="14">
        <v>90</v>
      </c>
      <c r="AP14" s="14">
        <v>38.6</v>
      </c>
      <c r="AQ14" s="14">
        <v>29.6</v>
      </c>
      <c r="AW14" s="14"/>
      <c r="BK14" s="295">
        <v>20.721250000000001</v>
      </c>
      <c r="BL14" s="295">
        <v>26.28725</v>
      </c>
      <c r="BM14" s="295">
        <v>33.637999999999998</v>
      </c>
      <c r="BN14" s="295">
        <v>39.688000000000002</v>
      </c>
      <c r="BO14" s="298">
        <v>44.346499999999999</v>
      </c>
      <c r="BP14" s="295">
        <v>38.568750000000001</v>
      </c>
    </row>
    <row r="15" spans="1:68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P15" s="226">
        <f t="shared" si="3"/>
        <v>35.710125000000005</v>
      </c>
      <c r="Q15" s="14">
        <v>1976</v>
      </c>
      <c r="S15" s="226">
        <v>23.262250000000002</v>
      </c>
      <c r="T15" s="226">
        <v>27.497250000000001</v>
      </c>
      <c r="U15" s="226">
        <v>32.064999999999998</v>
      </c>
      <c r="V15" s="226">
        <v>40.111499999999999</v>
      </c>
      <c r="W15" s="226">
        <v>44.588500000000003</v>
      </c>
      <c r="X15" s="440">
        <v>46.736249999999998</v>
      </c>
      <c r="Y15" s="14">
        <v>100</v>
      </c>
      <c r="Z15" s="142">
        <f t="shared" si="2"/>
        <v>63.753250000000008</v>
      </c>
      <c r="AE15" s="226">
        <f t="shared" si="4"/>
        <v>46.736249999999998</v>
      </c>
      <c r="AG15" s="14"/>
      <c r="AH15" s="14"/>
      <c r="AM15" s="14">
        <v>2004</v>
      </c>
      <c r="AW15" s="14"/>
      <c r="BK15" s="295">
        <v>37.674999999999997</v>
      </c>
      <c r="BL15" s="298">
        <v>44.68</v>
      </c>
      <c r="BM15" s="295">
        <v>35.807499999999997</v>
      </c>
      <c r="BN15" s="295">
        <v>38.357500000000002</v>
      </c>
      <c r="BO15" s="295">
        <v>42.177500000000002</v>
      </c>
      <c r="BP15" s="295">
        <v>39.582500000000003</v>
      </c>
    </row>
    <row r="16" spans="1:68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P16" s="226">
        <f t="shared" si="3"/>
        <v>26.504041666666666</v>
      </c>
      <c r="Q16" s="14">
        <v>1977</v>
      </c>
      <c r="S16" s="226">
        <v>16.97025</v>
      </c>
      <c r="T16" s="226">
        <v>26.861999999999998</v>
      </c>
      <c r="U16" s="235">
        <v>28.1325</v>
      </c>
      <c r="V16" s="226">
        <v>28.737500000000001</v>
      </c>
      <c r="W16" s="441">
        <v>29.493749999999999</v>
      </c>
      <c r="X16" s="226">
        <v>28.828250000000001</v>
      </c>
      <c r="Y16" s="14">
        <v>80</v>
      </c>
      <c r="Z16" s="142">
        <f t="shared" si="2"/>
        <v>3.0233500000000011</v>
      </c>
      <c r="AE16" s="226">
        <f t="shared" si="4"/>
        <v>29.493749999999999</v>
      </c>
      <c r="AG16" s="14"/>
      <c r="AH16" s="14"/>
      <c r="AM16" s="14">
        <v>2005</v>
      </c>
      <c r="AN16" s="14">
        <v>55</v>
      </c>
      <c r="AO16" s="14">
        <v>69</v>
      </c>
      <c r="AP16" s="14">
        <v>38</v>
      </c>
      <c r="AQ16" s="14">
        <v>27.5</v>
      </c>
      <c r="AW16" s="14"/>
      <c r="BK16" s="295">
        <v>20.842500000000001</v>
      </c>
      <c r="BL16" s="295">
        <v>28.405000000000001</v>
      </c>
      <c r="BM16" s="295">
        <v>37.417499999999997</v>
      </c>
      <c r="BN16" s="295">
        <v>52.302500000000002</v>
      </c>
      <c r="BO16" s="298">
        <v>60.712499999999999</v>
      </c>
      <c r="BP16" s="295">
        <v>55.297499999999999</v>
      </c>
    </row>
    <row r="17" spans="1:68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P17" s="226">
        <f t="shared" si="3"/>
        <v>33.874958333333332</v>
      </c>
      <c r="Q17" s="14">
        <v>1978</v>
      </c>
      <c r="S17" s="226">
        <v>20.721250000000001</v>
      </c>
      <c r="T17" s="226">
        <v>26.28725</v>
      </c>
      <c r="U17" s="226">
        <v>33.637999999999998</v>
      </c>
      <c r="V17" s="226">
        <v>39.688000000000002</v>
      </c>
      <c r="W17" s="440">
        <v>44.346499999999999</v>
      </c>
      <c r="X17" s="226">
        <v>38.568750000000001</v>
      </c>
      <c r="Y17" s="14">
        <v>80</v>
      </c>
      <c r="Z17" s="142">
        <f t="shared" si="2"/>
        <v>21.426350000000014</v>
      </c>
      <c r="AE17" s="226">
        <f t="shared" si="4"/>
        <v>44.346499999999999</v>
      </c>
      <c r="AG17" s="14"/>
      <c r="AH17" s="14"/>
      <c r="AM17" s="14">
        <v>2006</v>
      </c>
      <c r="AW17" s="14"/>
      <c r="BK17" s="295">
        <v>19.5425</v>
      </c>
      <c r="BL17" s="295">
        <v>31.704999999999998</v>
      </c>
      <c r="BM17" s="295">
        <v>32.277500000000003</v>
      </c>
      <c r="BN17" s="295">
        <v>34.905000000000001</v>
      </c>
      <c r="BO17" s="298">
        <v>37.54</v>
      </c>
      <c r="BP17" s="295">
        <v>38.782499999999999</v>
      </c>
    </row>
    <row r="18" spans="1:68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P18" s="226">
        <f t="shared" si="3"/>
        <v>39.713333333333331</v>
      </c>
      <c r="Q18" s="14">
        <v>1979</v>
      </c>
      <c r="S18" s="226">
        <v>37.674999999999997</v>
      </c>
      <c r="T18" s="440">
        <v>44.68</v>
      </c>
      <c r="U18" s="226">
        <v>35.807499999999997</v>
      </c>
      <c r="V18" s="226">
        <v>38.357500000000002</v>
      </c>
      <c r="W18" s="226">
        <v>42.177500000000002</v>
      </c>
      <c r="X18" s="226">
        <v>39.582500000000003</v>
      </c>
      <c r="Y18" s="14">
        <v>20</v>
      </c>
      <c r="Z18" s="142">
        <f t="shared" si="2"/>
        <v>16.404090909090932</v>
      </c>
      <c r="AE18" s="226">
        <f t="shared" si="4"/>
        <v>44.68</v>
      </c>
      <c r="AG18" s="14"/>
      <c r="AH18" s="14"/>
      <c r="AM18" s="14">
        <v>2007</v>
      </c>
      <c r="AN18" s="14">
        <v>67</v>
      </c>
      <c r="AO18" s="14">
        <v>76</v>
      </c>
      <c r="AP18" s="14">
        <v>24.2</v>
      </c>
      <c r="AQ18" s="14">
        <v>16.7</v>
      </c>
      <c r="AW18" s="14"/>
      <c r="BK18" s="295">
        <v>27.497499999999999</v>
      </c>
      <c r="BL18" s="298">
        <v>36.057499999999997</v>
      </c>
      <c r="BM18" s="295">
        <v>32.82</v>
      </c>
      <c r="BN18" s="295">
        <v>32.729999999999997</v>
      </c>
      <c r="BO18" s="295">
        <v>29.737500000000001</v>
      </c>
      <c r="BP18" s="295">
        <v>27.8</v>
      </c>
    </row>
    <row r="19" spans="1:68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P19" s="226">
        <f t="shared" si="3"/>
        <v>42.496250000000003</v>
      </c>
      <c r="Q19" s="14">
        <v>1980</v>
      </c>
      <c r="S19" s="226">
        <v>20.842500000000001</v>
      </c>
      <c r="T19" s="226">
        <v>28.405000000000001</v>
      </c>
      <c r="U19" s="226">
        <v>37.417499999999997</v>
      </c>
      <c r="V19" s="226">
        <v>52.302500000000002</v>
      </c>
      <c r="W19" s="440">
        <v>60.712499999999999</v>
      </c>
      <c r="X19" s="226">
        <v>55.297499999999999</v>
      </c>
      <c r="Y19" s="14">
        <v>80</v>
      </c>
      <c r="Z19" s="142">
        <f t="shared" si="2"/>
        <v>77.696727272727287</v>
      </c>
      <c r="AE19" s="226">
        <f t="shared" si="4"/>
        <v>60.712499999999999</v>
      </c>
      <c r="AG19" s="14"/>
      <c r="AH19" s="14"/>
      <c r="AM19" s="14">
        <v>2008</v>
      </c>
      <c r="AN19" s="14">
        <v>65</v>
      </c>
      <c r="AO19" s="14">
        <v>96</v>
      </c>
      <c r="AP19" s="14">
        <v>90</v>
      </c>
      <c r="AQ19" s="14">
        <v>91.5</v>
      </c>
      <c r="AW19" s="14"/>
      <c r="BK19" s="295">
        <v>38.537500000000001</v>
      </c>
      <c r="BL19" s="295">
        <v>48.097499999999997</v>
      </c>
      <c r="BM19" s="298">
        <v>51.545000000000002</v>
      </c>
      <c r="BN19" s="295">
        <v>51.0625</v>
      </c>
      <c r="BO19" s="295">
        <v>47.61</v>
      </c>
      <c r="BP19" s="295">
        <v>37.417499999999997</v>
      </c>
    </row>
    <row r="20" spans="1:68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P20" s="226">
        <f t="shared" si="3"/>
        <v>32.458750000000002</v>
      </c>
      <c r="Q20" s="14">
        <v>1981</v>
      </c>
      <c r="S20" s="226">
        <v>19.5425</v>
      </c>
      <c r="T20" s="226">
        <v>31.704999999999998</v>
      </c>
      <c r="U20" s="226">
        <v>32.277500000000003</v>
      </c>
      <c r="V20" s="226">
        <v>34.905000000000001</v>
      </c>
      <c r="W20" s="440">
        <v>37.54</v>
      </c>
      <c r="X20" s="226">
        <v>38.782499999999999</v>
      </c>
      <c r="Y20" s="14">
        <v>80</v>
      </c>
      <c r="Z20" s="142">
        <f t="shared" si="2"/>
        <v>28.2671818181818</v>
      </c>
      <c r="AE20" s="226">
        <f t="shared" si="4"/>
        <v>38.782499999999999</v>
      </c>
      <c r="AG20" s="14"/>
      <c r="AH20" s="14"/>
      <c r="AM20" s="14">
        <v>2009</v>
      </c>
      <c r="AN20" s="14">
        <v>27</v>
      </c>
      <c r="AO20" s="14">
        <v>47</v>
      </c>
      <c r="AP20" s="14">
        <v>58</v>
      </c>
      <c r="AQ20" s="14">
        <v>72.599999999999994</v>
      </c>
      <c r="AW20" s="14"/>
      <c r="BK20" s="295">
        <v>33.365000000000002</v>
      </c>
      <c r="BL20" s="298">
        <v>43.712499999999999</v>
      </c>
      <c r="BM20" s="295">
        <v>42.56</v>
      </c>
      <c r="BN20" s="295">
        <v>44.6175</v>
      </c>
      <c r="BO20" s="295">
        <v>42.227499999999999</v>
      </c>
      <c r="BP20" s="295">
        <v>40.35</v>
      </c>
    </row>
    <row r="21" spans="1:68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P21" s="226">
        <f t="shared" si="3"/>
        <v>31.107083333333335</v>
      </c>
      <c r="Q21" s="14">
        <v>1982</v>
      </c>
      <c r="S21" s="226">
        <v>27.497499999999999</v>
      </c>
      <c r="T21" s="440">
        <v>36.057499999999997</v>
      </c>
      <c r="U21" s="226">
        <v>32.82</v>
      </c>
      <c r="V21" s="226">
        <v>32.729999999999997</v>
      </c>
      <c r="W21" s="226">
        <v>29.737500000000001</v>
      </c>
      <c r="X21" s="226">
        <v>27.8</v>
      </c>
      <c r="Y21" s="14">
        <v>20</v>
      </c>
      <c r="Z21" s="142">
        <f t="shared" si="2"/>
        <v>21.814181818181819</v>
      </c>
      <c r="AE21" s="226">
        <f t="shared" si="4"/>
        <v>36.057499999999997</v>
      </c>
      <c r="AG21" s="14"/>
      <c r="AH21" s="14"/>
      <c r="AM21" s="14">
        <v>2010</v>
      </c>
      <c r="AN21" s="14">
        <v>48</v>
      </c>
      <c r="AO21" s="14">
        <v>82</v>
      </c>
      <c r="AP21" s="14">
        <v>98</v>
      </c>
      <c r="AQ21" s="14">
        <v>83.6</v>
      </c>
      <c r="AW21" s="14"/>
      <c r="BK21" s="295">
        <v>20.4175</v>
      </c>
      <c r="BL21" s="295">
        <v>30.4925</v>
      </c>
      <c r="BM21" s="298">
        <v>34.305</v>
      </c>
      <c r="BN21" s="295">
        <v>34.664999999999999</v>
      </c>
      <c r="BO21" s="295">
        <v>33.395000000000003</v>
      </c>
      <c r="BP21" s="295">
        <v>30.22</v>
      </c>
    </row>
    <row r="22" spans="1:68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P22" s="226">
        <f t="shared" si="3"/>
        <v>45.711666666666673</v>
      </c>
      <c r="Q22" s="14">
        <v>1983</v>
      </c>
      <c r="S22" s="226">
        <v>38.537500000000001</v>
      </c>
      <c r="T22" s="226">
        <v>48.097499999999997</v>
      </c>
      <c r="U22" s="440">
        <v>51.545000000000002</v>
      </c>
      <c r="V22" s="226">
        <v>51.0625</v>
      </c>
      <c r="W22" s="226">
        <v>47.61</v>
      </c>
      <c r="X22" s="226">
        <v>37.417499999999997</v>
      </c>
      <c r="Y22" s="14">
        <v>40</v>
      </c>
      <c r="Z22" s="142">
        <f t="shared" si="2"/>
        <v>61.390409090909117</v>
      </c>
      <c r="AE22" s="226">
        <f t="shared" si="4"/>
        <v>51.545000000000002</v>
      </c>
      <c r="AG22" s="14"/>
      <c r="AH22" s="14"/>
      <c r="AM22" s="14">
        <v>2011</v>
      </c>
      <c r="AN22" s="14">
        <v>57</v>
      </c>
      <c r="AO22" s="14">
        <v>87</v>
      </c>
      <c r="AP22" s="14">
        <v>86</v>
      </c>
      <c r="AQ22" s="14">
        <v>74.599999999999994</v>
      </c>
      <c r="AW22" s="14"/>
      <c r="BK22" s="295">
        <v>40.3825</v>
      </c>
      <c r="BL22" s="298">
        <v>42.44</v>
      </c>
      <c r="BM22" s="295">
        <v>43.077500000000001</v>
      </c>
      <c r="BN22" s="295">
        <v>44.467500000000001</v>
      </c>
      <c r="BO22" s="295">
        <v>45.375</v>
      </c>
      <c r="BP22" s="295">
        <v>46.01</v>
      </c>
    </row>
    <row r="23" spans="1:68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P23" s="226">
        <f t="shared" si="3"/>
        <v>41.138749999999995</v>
      </c>
      <c r="Q23" s="14">
        <v>1984</v>
      </c>
      <c r="S23" s="226">
        <v>33.365000000000002</v>
      </c>
      <c r="T23" s="440">
        <v>43.712499999999999</v>
      </c>
      <c r="U23" s="226">
        <v>42.56</v>
      </c>
      <c r="V23" s="226">
        <v>44.6175</v>
      </c>
      <c r="W23" s="226">
        <v>42.227499999999999</v>
      </c>
      <c r="X23" s="226">
        <v>40.35</v>
      </c>
      <c r="Y23" s="14">
        <v>20</v>
      </c>
      <c r="Z23" s="142">
        <f t="shared" si="2"/>
        <v>9.6034545454545501</v>
      </c>
      <c r="AE23" s="226">
        <f t="shared" si="4"/>
        <v>44.6175</v>
      </c>
      <c r="AG23" s="14"/>
      <c r="AH23" s="14"/>
      <c r="AM23" s="14">
        <v>2012</v>
      </c>
      <c r="AN23" s="14">
        <v>33</v>
      </c>
      <c r="AO23" s="14">
        <v>59</v>
      </c>
      <c r="AP23" s="14">
        <v>74</v>
      </c>
      <c r="AQ23" s="14">
        <v>36.9</v>
      </c>
      <c r="AW23" s="14"/>
      <c r="BK23" s="295">
        <v>30.4925</v>
      </c>
      <c r="BL23" s="295">
        <v>37.055</v>
      </c>
      <c r="BM23" s="298">
        <v>41.112499999999997</v>
      </c>
      <c r="BN23" s="295">
        <v>42.652500000000003</v>
      </c>
      <c r="BO23" s="295">
        <v>42.982500000000002</v>
      </c>
      <c r="BP23" s="295">
        <v>41.502499999999998</v>
      </c>
    </row>
    <row r="24" spans="1:68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P24" s="226">
        <f t="shared" si="3"/>
        <v>30.5825</v>
      </c>
      <c r="Q24" s="14">
        <v>1985</v>
      </c>
      <c r="S24" s="226">
        <v>20.4175</v>
      </c>
      <c r="T24" s="226">
        <v>30.4925</v>
      </c>
      <c r="U24" s="440">
        <v>34.305</v>
      </c>
      <c r="V24" s="226">
        <v>34.664999999999999</v>
      </c>
      <c r="W24" s="226">
        <v>33.395000000000003</v>
      </c>
      <c r="X24" s="226">
        <v>30.22</v>
      </c>
      <c r="Y24" s="14">
        <v>40</v>
      </c>
      <c r="Z24" s="142">
        <f t="shared" si="2"/>
        <v>17.75118181818182</v>
      </c>
      <c r="AE24" s="226">
        <f t="shared" si="4"/>
        <v>34.664999999999999</v>
      </c>
      <c r="AG24" s="14"/>
      <c r="AH24" s="14"/>
      <c r="AM24" s="14">
        <v>2013</v>
      </c>
      <c r="AN24" s="14">
        <v>33</v>
      </c>
      <c r="AO24" s="14">
        <v>38</v>
      </c>
      <c r="AP24" s="14">
        <v>13</v>
      </c>
      <c r="AQ24" s="14">
        <v>0</v>
      </c>
      <c r="AW24" s="14"/>
      <c r="BK24" s="295">
        <v>27.072500000000002</v>
      </c>
      <c r="BL24" s="295">
        <v>40.957500000000003</v>
      </c>
      <c r="BM24" s="295">
        <v>47.975000000000001</v>
      </c>
      <c r="BN24" s="295">
        <v>57.292499999999997</v>
      </c>
      <c r="BO24" s="298">
        <v>65.067499999999995</v>
      </c>
      <c r="BP24" s="295">
        <v>63.16</v>
      </c>
    </row>
    <row r="25" spans="1:68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P25" s="226">
        <f t="shared" si="3"/>
        <v>43.625416666666666</v>
      </c>
      <c r="Q25" s="14">
        <v>1986</v>
      </c>
      <c r="S25" s="226">
        <v>40.3825</v>
      </c>
      <c r="T25" s="440">
        <v>42.44</v>
      </c>
      <c r="U25" s="226">
        <v>43.077500000000001</v>
      </c>
      <c r="V25" s="226">
        <v>44.467500000000001</v>
      </c>
      <c r="W25" s="226">
        <v>45.375</v>
      </c>
      <c r="X25" s="226">
        <v>46.01</v>
      </c>
      <c r="Y25" s="14">
        <v>20</v>
      </c>
      <c r="Z25" s="142">
        <f t="shared" si="2"/>
        <v>12.743045454545443</v>
      </c>
      <c r="AE25" s="226">
        <f t="shared" si="4"/>
        <v>46.01</v>
      </c>
      <c r="AG25" s="14"/>
      <c r="AH25" s="14"/>
      <c r="AM25" s="14">
        <v>2014</v>
      </c>
      <c r="AN25" s="14">
        <v>35</v>
      </c>
      <c r="AO25" s="14">
        <v>36</v>
      </c>
      <c r="AP25" s="14">
        <v>3</v>
      </c>
      <c r="AQ25" s="14">
        <v>0</v>
      </c>
      <c r="AW25" s="14"/>
      <c r="BK25" s="295">
        <v>18.09</v>
      </c>
      <c r="BL25" s="295">
        <v>34.727499999999999</v>
      </c>
      <c r="BM25" s="295">
        <v>37.51</v>
      </c>
      <c r="BN25" s="295">
        <v>39.534999999999997</v>
      </c>
      <c r="BO25" s="298">
        <v>42.4375</v>
      </c>
      <c r="BP25" s="295">
        <v>40.322499999999998</v>
      </c>
    </row>
    <row r="26" spans="1:68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P26" s="226">
        <f t="shared" si="3"/>
        <v>39.299583333333338</v>
      </c>
      <c r="Q26" s="14">
        <v>1987</v>
      </c>
      <c r="S26" s="226">
        <v>30.4925</v>
      </c>
      <c r="T26" s="226">
        <v>37.055</v>
      </c>
      <c r="U26" s="440">
        <v>41.112499999999997</v>
      </c>
      <c r="V26" s="226">
        <v>42.652500000000003</v>
      </c>
      <c r="W26" s="226">
        <v>42.982500000000002</v>
      </c>
      <c r="X26" s="226">
        <v>41.502499999999998</v>
      </c>
      <c r="Y26" s="14">
        <v>60</v>
      </c>
      <c r="Z26" s="142">
        <f t="shared" si="2"/>
        <v>1.6947272727272753</v>
      </c>
      <c r="AE26" s="226">
        <f t="shared" si="4"/>
        <v>42.982500000000002</v>
      </c>
      <c r="AG26" s="14"/>
      <c r="AH26" s="14"/>
      <c r="AM26" s="14">
        <v>2015</v>
      </c>
      <c r="AN26" s="14">
        <v>42</v>
      </c>
      <c r="AO26" s="14">
        <v>48</v>
      </c>
      <c r="AP26" s="14">
        <v>18</v>
      </c>
      <c r="AQ26" s="14">
        <v>16.100000000000001</v>
      </c>
      <c r="AW26" s="14"/>
      <c r="BK26" s="295">
        <v>26.4375</v>
      </c>
      <c r="BL26" s="295">
        <v>41.832500000000003</v>
      </c>
      <c r="BM26" s="298">
        <v>48.46</v>
      </c>
      <c r="BN26" s="295">
        <v>49.274999999999999</v>
      </c>
      <c r="BO26" s="295">
        <v>48.28</v>
      </c>
      <c r="BP26" s="295">
        <v>43.862499999999997</v>
      </c>
    </row>
    <row r="27" spans="1:68">
      <c r="E27" s="59"/>
      <c r="P27" s="226">
        <f t="shared" si="3"/>
        <v>50.254166666666663</v>
      </c>
      <c r="Q27" s="14">
        <v>1988</v>
      </c>
      <c r="S27" s="226">
        <v>27.072500000000002</v>
      </c>
      <c r="T27" s="226">
        <v>40.957500000000003</v>
      </c>
      <c r="U27" s="226">
        <v>47.975000000000001</v>
      </c>
      <c r="V27" s="226">
        <v>57.292499999999997</v>
      </c>
      <c r="W27" s="440">
        <v>65.067499999999995</v>
      </c>
      <c r="X27" s="226">
        <v>63.16</v>
      </c>
      <c r="Y27" s="14">
        <v>80</v>
      </c>
      <c r="Z27" s="142">
        <f t="shared" si="2"/>
        <v>65.98572727272726</v>
      </c>
      <c r="AE27" s="226">
        <f t="shared" si="4"/>
        <v>65.067499999999995</v>
      </c>
      <c r="AG27" s="14"/>
      <c r="AH27" s="14"/>
      <c r="AM27" s="14">
        <v>2016</v>
      </c>
      <c r="AN27" s="14">
        <v>43</v>
      </c>
      <c r="AO27" s="14">
        <v>68</v>
      </c>
      <c r="AP27" s="14">
        <v>73</v>
      </c>
      <c r="AQ27" s="14">
        <v>45.3</v>
      </c>
      <c r="AW27" s="14"/>
      <c r="BK27" s="295">
        <v>22.655000000000001</v>
      </c>
      <c r="BL27" s="298">
        <v>27.195</v>
      </c>
      <c r="BM27" s="295">
        <v>28.1325</v>
      </c>
      <c r="BN27" s="295">
        <v>28.98</v>
      </c>
      <c r="BO27" s="295">
        <v>27.83</v>
      </c>
      <c r="BP27" s="295">
        <v>29.49</v>
      </c>
    </row>
    <row r="28" spans="1:68">
      <c r="E28" s="59"/>
      <c r="P28" s="226">
        <f t="shared" si="3"/>
        <v>35.437083333333327</v>
      </c>
      <c r="Q28" s="14">
        <v>1989</v>
      </c>
      <c r="S28" s="226">
        <v>18.09</v>
      </c>
      <c r="T28" s="226">
        <v>34.727499999999999</v>
      </c>
      <c r="U28" s="226">
        <v>37.51</v>
      </c>
      <c r="V28" s="226">
        <v>39.534999999999997</v>
      </c>
      <c r="W28" s="440">
        <v>42.4375</v>
      </c>
      <c r="X28" s="226">
        <v>40.322499999999998</v>
      </c>
      <c r="Y28" s="14">
        <v>80</v>
      </c>
      <c r="Z28" s="142">
        <f t="shared" si="2"/>
        <v>12.221590909090908</v>
      </c>
      <c r="AE28" s="226">
        <f t="shared" si="4"/>
        <v>42.4375</v>
      </c>
      <c r="AG28" s="14"/>
      <c r="AH28" s="14"/>
      <c r="AM28" s="14">
        <v>2017</v>
      </c>
      <c r="AN28" s="14">
        <v>36</v>
      </c>
      <c r="AO28" s="14">
        <v>47</v>
      </c>
      <c r="AP28" s="14">
        <v>31</v>
      </c>
      <c r="AQ28" s="14">
        <v>24.2</v>
      </c>
      <c r="AW28" s="14"/>
      <c r="BK28" s="295">
        <v>17.889849999999999</v>
      </c>
      <c r="BL28" s="295">
        <v>27.730174999999999</v>
      </c>
      <c r="BM28" s="295">
        <v>34.530374999999999</v>
      </c>
      <c r="BN28" s="295">
        <v>38.242049999999999</v>
      </c>
      <c r="BO28" s="298">
        <v>41.678449999999998</v>
      </c>
      <c r="BP28" s="295">
        <v>38.747225</v>
      </c>
    </row>
    <row r="29" spans="1:68">
      <c r="E29" s="59"/>
      <c r="P29" s="226">
        <f t="shared" si="3"/>
        <v>43.024583333333339</v>
      </c>
      <c r="Q29" s="14">
        <v>1990</v>
      </c>
      <c r="S29" s="226">
        <v>26.4375</v>
      </c>
      <c r="T29" s="226">
        <v>41.832500000000003</v>
      </c>
      <c r="U29" s="440">
        <v>48.46</v>
      </c>
      <c r="V29" s="226">
        <v>49.274999999999999</v>
      </c>
      <c r="W29" s="226">
        <v>48.28</v>
      </c>
      <c r="X29" s="226">
        <v>43.862499999999997</v>
      </c>
      <c r="Y29" s="14">
        <v>40</v>
      </c>
      <c r="Z29" s="142">
        <f t="shared" si="2"/>
        <v>19.978227272727292</v>
      </c>
      <c r="AE29" s="226">
        <f t="shared" si="4"/>
        <v>49.274999999999999</v>
      </c>
      <c r="AG29" s="14"/>
      <c r="AH29" s="14"/>
      <c r="AM29" s="14">
        <v>2018</v>
      </c>
      <c r="AN29" s="14">
        <v>43</v>
      </c>
      <c r="AO29" s="14">
        <v>43</v>
      </c>
      <c r="AP29" s="14">
        <v>0</v>
      </c>
      <c r="AQ29" s="14">
        <v>0</v>
      </c>
      <c r="AW29" s="14"/>
      <c r="BK29" s="295">
        <v>17.15175</v>
      </c>
      <c r="BL29" s="295">
        <v>24.438974999999999</v>
      </c>
      <c r="BM29" s="295">
        <v>31.611249999999998</v>
      </c>
      <c r="BN29" s="295">
        <v>37.047175000000003</v>
      </c>
      <c r="BO29" s="298">
        <v>43.526724999999999</v>
      </c>
      <c r="BP29" s="295">
        <v>36.318150000000003</v>
      </c>
    </row>
    <row r="30" spans="1:68">
      <c r="E30" s="59"/>
      <c r="P30" s="226">
        <f t="shared" si="3"/>
        <v>27.380416666666672</v>
      </c>
      <c r="Q30" s="14">
        <v>1991</v>
      </c>
      <c r="S30" s="226">
        <v>22.655000000000001</v>
      </c>
      <c r="T30" s="440">
        <v>27.195</v>
      </c>
      <c r="U30" s="226">
        <v>28.1325</v>
      </c>
      <c r="V30" s="226">
        <v>28.98</v>
      </c>
      <c r="W30" s="226">
        <v>27.83</v>
      </c>
      <c r="X30" s="226">
        <v>29.49</v>
      </c>
      <c r="Y30" s="14">
        <v>20</v>
      </c>
      <c r="Z30" s="142">
        <f t="shared" si="2"/>
        <v>5.8989545454545373</v>
      </c>
      <c r="AE30" s="226">
        <f t="shared" si="4"/>
        <v>29.49</v>
      </c>
      <c r="BK30" s="295">
        <v>11.092675</v>
      </c>
      <c r="BL30" s="295">
        <v>16.952100000000002</v>
      </c>
      <c r="BM30" s="295">
        <v>22.569524999999999</v>
      </c>
      <c r="BN30" s="295">
        <v>33.002749999999999</v>
      </c>
      <c r="BO30" s="295">
        <v>36.408900000000003</v>
      </c>
      <c r="BP30" s="298">
        <v>45.314500000000002</v>
      </c>
    </row>
    <row r="31" spans="1:68">
      <c r="E31" s="59"/>
      <c r="P31" s="226">
        <f t="shared" si="3"/>
        <v>33.136354166666671</v>
      </c>
      <c r="Q31" s="14">
        <v>1992</v>
      </c>
      <c r="S31" s="226">
        <v>17.889849999999999</v>
      </c>
      <c r="T31" s="226">
        <v>27.730174999999999</v>
      </c>
      <c r="U31" s="226">
        <v>34.530374999999999</v>
      </c>
      <c r="V31" s="226">
        <v>38.242049999999999</v>
      </c>
      <c r="W31" s="440">
        <v>41.678449999999998</v>
      </c>
      <c r="X31" s="226">
        <v>38.747225</v>
      </c>
      <c r="Y31" s="14">
        <v>80</v>
      </c>
      <c r="Z31" s="142">
        <f t="shared" si="2"/>
        <v>18.324130000000004</v>
      </c>
      <c r="AE31" s="226">
        <f t="shared" si="4"/>
        <v>41.678449999999998</v>
      </c>
      <c r="BK31" s="295">
        <v>29.3863178</v>
      </c>
      <c r="BL31" s="295">
        <v>34.151904199999997</v>
      </c>
      <c r="BM31" s="295">
        <v>37.860841899999997</v>
      </c>
      <c r="BN31" s="298">
        <v>41.355914499999997</v>
      </c>
      <c r="BO31" s="295">
        <v>43.472783399999997</v>
      </c>
      <c r="BP31" s="295">
        <v>45.956331800000001</v>
      </c>
    </row>
    <row r="32" spans="1:68">
      <c r="E32" s="59"/>
      <c r="P32" s="226">
        <f t="shared" si="3"/>
        <v>31.682337500000003</v>
      </c>
      <c r="Q32" s="14">
        <v>1993</v>
      </c>
      <c r="S32" s="226">
        <v>17.15175</v>
      </c>
      <c r="T32" s="226">
        <v>24.438974999999999</v>
      </c>
      <c r="U32" s="226">
        <v>31.611249999999998</v>
      </c>
      <c r="V32" s="226">
        <v>37.047175000000003</v>
      </c>
      <c r="W32" s="440">
        <v>43.526724999999999</v>
      </c>
      <c r="X32" s="226">
        <v>36.318150000000003</v>
      </c>
      <c r="Y32" s="14">
        <v>80</v>
      </c>
      <c r="Z32" s="142">
        <f t="shared" si="2"/>
        <v>20.453620000000019</v>
      </c>
      <c r="AE32" s="226">
        <f t="shared" si="4"/>
        <v>43.526724999999999</v>
      </c>
      <c r="BK32" s="295">
        <v>18.013653699999999</v>
      </c>
      <c r="BL32" s="295">
        <v>23.828939500000001</v>
      </c>
      <c r="BM32" s="295">
        <v>27.289170599999999</v>
      </c>
      <c r="BN32" s="295">
        <v>26.554293900000001</v>
      </c>
      <c r="BO32" s="295">
        <v>34.885923200000001</v>
      </c>
      <c r="BP32" s="298">
        <v>38.762908000000003</v>
      </c>
    </row>
    <row r="33" spans="5:68">
      <c r="E33" s="59"/>
      <c r="P33" s="226">
        <f t="shared" si="3"/>
        <v>27.556741666666667</v>
      </c>
      <c r="Q33" s="14">
        <v>1994</v>
      </c>
      <c r="S33" s="226">
        <v>11.092675</v>
      </c>
      <c r="T33" s="226">
        <v>16.952100000000002</v>
      </c>
      <c r="U33" s="226">
        <v>22.569524999999999</v>
      </c>
      <c r="V33" s="226">
        <v>33.002749999999999</v>
      </c>
      <c r="W33" s="226">
        <v>36.408900000000003</v>
      </c>
      <c r="X33" s="440">
        <v>45.314500000000002</v>
      </c>
      <c r="Y33" s="14">
        <v>100</v>
      </c>
      <c r="Z33" s="142">
        <f t="shared" si="2"/>
        <v>98.837255000000027</v>
      </c>
      <c r="AE33" s="226">
        <f t="shared" si="4"/>
        <v>45.314500000000002</v>
      </c>
      <c r="BK33" s="295">
        <v>18.807725399999999</v>
      </c>
      <c r="BL33" s="295">
        <v>28.098376500000001</v>
      </c>
      <c r="BM33" s="295">
        <v>29.164850399999999</v>
      </c>
      <c r="BN33" s="295">
        <v>37.790983799999999</v>
      </c>
      <c r="BO33" s="295">
        <v>44.127016900000001</v>
      </c>
      <c r="BP33" s="298">
        <v>53.167639800000003</v>
      </c>
    </row>
    <row r="34" spans="5:68">
      <c r="E34" s="59"/>
      <c r="P34" s="226">
        <f t="shared" si="3"/>
        <v>38.69734893333333</v>
      </c>
      <c r="Q34" s="14">
        <v>1995</v>
      </c>
      <c r="S34" s="226">
        <v>29.3863178</v>
      </c>
      <c r="T34" s="226">
        <v>34.151904199999997</v>
      </c>
      <c r="U34" s="226">
        <v>37.860841899999997</v>
      </c>
      <c r="V34" s="226">
        <v>41.355914499999997</v>
      </c>
      <c r="W34" s="226">
        <v>43.472783399999997</v>
      </c>
      <c r="X34" s="440">
        <v>45.956331800000001</v>
      </c>
      <c r="Y34" s="14">
        <v>100</v>
      </c>
      <c r="Z34" s="142">
        <f t="shared" si="2"/>
        <v>35.178583383636379</v>
      </c>
      <c r="AE34" s="226">
        <f t="shared" si="4"/>
        <v>45.956331800000001</v>
      </c>
      <c r="BK34" s="295">
        <v>28.463773799999998</v>
      </c>
      <c r="BL34" s="295">
        <v>32.7265467</v>
      </c>
      <c r="BM34" s="295">
        <v>41.185587699999999</v>
      </c>
      <c r="BN34" s="298">
        <v>52.240373900000002</v>
      </c>
      <c r="BO34" s="295">
        <v>53.455328000000002</v>
      </c>
      <c r="BP34" s="295">
        <v>56.251839099999998</v>
      </c>
    </row>
    <row r="35" spans="5:68">
      <c r="E35" s="59"/>
      <c r="P35" s="226">
        <f t="shared" si="3"/>
        <v>28.222481483333336</v>
      </c>
      <c r="Q35" s="14">
        <v>1996</v>
      </c>
      <c r="S35" s="226">
        <v>18.013653699999999</v>
      </c>
      <c r="T35" s="226">
        <v>23.828939500000001</v>
      </c>
      <c r="U35" s="226">
        <v>27.289170599999999</v>
      </c>
      <c r="V35" s="226">
        <v>26.554293900000001</v>
      </c>
      <c r="W35" s="226">
        <v>34.885923200000001</v>
      </c>
      <c r="X35" s="440">
        <v>38.762908000000003</v>
      </c>
      <c r="Y35" s="14">
        <v>100</v>
      </c>
      <c r="Z35" s="142">
        <f t="shared" si="2"/>
        <v>49.858604338181834</v>
      </c>
      <c r="AE35" s="226">
        <f t="shared" si="4"/>
        <v>38.762908000000003</v>
      </c>
      <c r="BK35" s="301">
        <v>19.1843906</v>
      </c>
      <c r="BL35" s="301">
        <v>23.560070799999998</v>
      </c>
      <c r="BM35" s="301">
        <v>31.011738099999999</v>
      </c>
      <c r="BN35" s="301">
        <v>37.082539400000002</v>
      </c>
      <c r="BO35" s="302">
        <v>47.479795299999999</v>
      </c>
      <c r="BP35" s="303">
        <v>54.026965199999999</v>
      </c>
    </row>
    <row r="36" spans="5:68">
      <c r="E36" s="59"/>
      <c r="P36" s="226">
        <f t="shared" si="3"/>
        <v>35.192765466666664</v>
      </c>
      <c r="Q36" s="14">
        <v>1997</v>
      </c>
      <c r="S36" s="226">
        <v>18.807725399999999</v>
      </c>
      <c r="T36" s="226">
        <v>28.098376500000001</v>
      </c>
      <c r="U36" s="226">
        <v>29.164850399999999</v>
      </c>
      <c r="V36" s="226">
        <v>37.790983799999999</v>
      </c>
      <c r="W36" s="226">
        <v>44.127016900000001</v>
      </c>
      <c r="X36" s="440">
        <v>53.167639800000003</v>
      </c>
      <c r="Y36" s="14">
        <v>100</v>
      </c>
      <c r="Z36" s="142">
        <f t="shared" si="2"/>
        <v>100</v>
      </c>
      <c r="AE36" s="226">
        <f t="shared" si="4"/>
        <v>53.167639800000003</v>
      </c>
      <c r="BK36" s="301">
        <v>24.206640199999999</v>
      </c>
      <c r="BL36" s="301">
        <v>32.9565634</v>
      </c>
      <c r="BM36" s="301">
        <v>36.154504899999999</v>
      </c>
      <c r="BN36" s="301">
        <v>41.573239000000001</v>
      </c>
      <c r="BO36" s="302">
        <v>47.880290199999997</v>
      </c>
      <c r="BP36" s="303">
        <v>39.396862200000001</v>
      </c>
    </row>
    <row r="37" spans="5:68">
      <c r="E37" s="59"/>
      <c r="P37" s="226">
        <f t="shared" si="3"/>
        <v>44.053908200000002</v>
      </c>
      <c r="Q37" s="14">
        <v>1998</v>
      </c>
      <c r="S37" s="226">
        <v>28.463773799999998</v>
      </c>
      <c r="T37" s="226">
        <v>32.7265467</v>
      </c>
      <c r="U37" s="226">
        <v>41.185587699999999</v>
      </c>
      <c r="V37" s="14">
        <v>52.240373900000002</v>
      </c>
      <c r="W37" s="14">
        <v>53.455328000000002</v>
      </c>
      <c r="X37" s="440">
        <v>56.251839099999998</v>
      </c>
      <c r="Y37" s="14">
        <v>100</v>
      </c>
      <c r="Z37" s="142">
        <f t="shared" si="2"/>
        <v>65.469710629090912</v>
      </c>
      <c r="AE37" s="226">
        <f t="shared" si="4"/>
        <v>56.251839099999998</v>
      </c>
      <c r="AG37" s="14"/>
      <c r="AH37" s="14"/>
      <c r="AP37" s="27" t="s">
        <v>881</v>
      </c>
      <c r="AR37" s="14" t="s">
        <v>877</v>
      </c>
      <c r="AS37" s="27" t="s">
        <v>881</v>
      </c>
      <c r="AW37" s="14"/>
      <c r="BK37" s="304">
        <v>27.5221804</v>
      </c>
      <c r="BL37" s="301">
        <v>22.608702399999999</v>
      </c>
      <c r="BM37" s="305">
        <v>27.468674799999999</v>
      </c>
      <c r="BN37" s="301">
        <v>27.9365907</v>
      </c>
      <c r="BO37" s="301">
        <v>25.700200800000001</v>
      </c>
      <c r="BP37" s="303">
        <v>21.164360899999998</v>
      </c>
    </row>
    <row r="38" spans="5:68">
      <c r="E38" s="59"/>
      <c r="P38" s="226">
        <f>AVERAGE(S38:X38)</f>
        <v>35.390916566666668</v>
      </c>
      <c r="Q38" s="14">
        <v>1999</v>
      </c>
      <c r="R38" s="312">
        <v>68.42</v>
      </c>
      <c r="S38" s="226">
        <v>19.1843906</v>
      </c>
      <c r="T38" s="226">
        <v>23.560070799999998</v>
      </c>
      <c r="U38" s="226">
        <v>31.011738099999999</v>
      </c>
      <c r="V38" s="226">
        <v>37.082539400000002</v>
      </c>
      <c r="W38" s="227">
        <v>47.479795299999999</v>
      </c>
      <c r="X38" s="142">
        <v>54.026965199999999</v>
      </c>
      <c r="Y38" s="236">
        <v>80</v>
      </c>
      <c r="Z38" s="142">
        <f xml:space="preserve"> MIN(((ABS(X38-U38)*60)*0.0239)/0.33, 100)</f>
        <v>100</v>
      </c>
      <c r="AA38" s="142">
        <f xml:space="preserve"> MIN(((ABS(Y38-V38)*60)*0.0239)/AD38, 100)</f>
        <v>100</v>
      </c>
      <c r="AB38" s="226">
        <v>2.33</v>
      </c>
      <c r="AC38" s="226">
        <v>2.67</v>
      </c>
      <c r="AD38" s="315">
        <f>MIN((((X38*60*1.12)-(S38*60*1.12))*AB38/100)/Z38,1)</f>
        <v>0.54555109605696017</v>
      </c>
      <c r="AE38" s="142">
        <f>W38</f>
        <v>47.479795299999999</v>
      </c>
      <c r="AF38" s="312">
        <f>AQ38*0.3601+17.38</f>
        <v>34.412729999999996</v>
      </c>
      <c r="AG38" s="428">
        <f t="shared" ref="AG38:AG55" si="5">W38*5-(AY38*2*0.5)</f>
        <v>189.50835649999999</v>
      </c>
      <c r="AH38" s="418">
        <f t="shared" ref="AH38:AH57" si="6">80-AQ38</f>
        <v>32.700000000000003</v>
      </c>
      <c r="AI38" s="237">
        <f>AH38*0.5 + AJ38*5</f>
        <v>-48.985326500000006</v>
      </c>
      <c r="AJ38" s="142">
        <f t="shared" ref="AJ38:AJ57" si="7">AR38-W38</f>
        <v>-13.067065300000003</v>
      </c>
      <c r="AK38" s="242">
        <f>AY38*2</f>
        <v>95.781239999999997</v>
      </c>
      <c r="AL38" s="242">
        <f>MIN((AK38*0.3601+17.38),MAX(S38:X38))</f>
        <v>51.870824524</v>
      </c>
      <c r="AM38" s="242">
        <f t="shared" ref="AM38:AM57" si="8">AL38*$AM$2-(AK38*$AM$3)</f>
        <v>211.46350261999999</v>
      </c>
      <c r="AN38" s="242"/>
      <c r="AO38" s="242"/>
      <c r="AP38" s="499">
        <v>46.7</v>
      </c>
      <c r="AQ38" s="243">
        <v>47.3</v>
      </c>
      <c r="AR38" s="243">
        <f>AQ38*0.3601+17.38</f>
        <v>34.412729999999996</v>
      </c>
      <c r="AS38" s="243">
        <f>AP38*0.3601+17.38</f>
        <v>34.196669999999997</v>
      </c>
      <c r="AT38" s="313" t="s">
        <v>286</v>
      </c>
      <c r="AU38" s="14">
        <v>0.72399999999999998</v>
      </c>
      <c r="AV38" s="14">
        <v>0.86499999999999999</v>
      </c>
      <c r="AW38" s="127">
        <v>107</v>
      </c>
      <c r="AX38" s="14">
        <v>3.218249664</v>
      </c>
      <c r="AY38">
        <f>AX38*1000/1.12/60</f>
        <v>47.890619999999998</v>
      </c>
      <c r="AZ38" s="14">
        <f t="shared" ref="AZ38:AZ54" si="9">ABS(AY38-X38)/X38</f>
        <v>0.1135793057648924</v>
      </c>
      <c r="BA38" s="14">
        <f t="shared" ref="BA38:BA56" si="10">ABS(R38-X38)/X38</f>
        <v>0.26640465083905923</v>
      </c>
      <c r="BC38" s="29">
        <v>47.88</v>
      </c>
      <c r="BD38" s="31">
        <v>1999</v>
      </c>
      <c r="BE38" s="281">
        <f>BC38*1.2</f>
        <v>57.456000000000003</v>
      </c>
      <c r="BF38" s="14">
        <v>1999</v>
      </c>
      <c r="BG38" s="226">
        <f t="shared" ref="BG38:BG57" si="11">(MAX(S38:X38)-(MIN(S38:X38)))</f>
        <v>34.842574599999999</v>
      </c>
      <c r="BK38" s="301">
        <v>36.398688800000002</v>
      </c>
      <c r="BL38" s="301">
        <v>46.799952099999999</v>
      </c>
      <c r="BM38" s="302">
        <v>48.093073199999999</v>
      </c>
      <c r="BN38" s="301">
        <v>44.606480300000001</v>
      </c>
      <c r="BO38" s="301">
        <v>42.549199899999998</v>
      </c>
      <c r="BP38" s="303">
        <v>43.915607199999997</v>
      </c>
    </row>
    <row r="39" spans="5:68">
      <c r="E39" s="59"/>
      <c r="P39" s="226">
        <f>AVERAGE(S39:X39)</f>
        <v>37.028016650000005</v>
      </c>
      <c r="Q39" s="14">
        <v>2000</v>
      </c>
      <c r="R39" s="312">
        <v>55.518749999999997</v>
      </c>
      <c r="S39" s="226">
        <v>24.206640199999999</v>
      </c>
      <c r="T39" s="226">
        <v>32.9565634</v>
      </c>
      <c r="U39" s="226">
        <v>36.154504899999999</v>
      </c>
      <c r="V39" s="226">
        <v>41.573239000000001</v>
      </c>
      <c r="W39" s="227">
        <v>47.880290199999997</v>
      </c>
      <c r="X39" s="142">
        <v>39.396862200000001</v>
      </c>
      <c r="Y39" s="236">
        <v>80</v>
      </c>
      <c r="Z39" s="142">
        <f xml:space="preserve"> MIN(((ABS(X39-U39)*60)*0.0239)/0.33, 100)</f>
        <v>14.089516267272735</v>
      </c>
      <c r="AA39" s="142">
        <f t="shared" ref="AA39:AA49" si="12" xml:space="preserve"> MIN(((ABS(Y39-V39)*60)*0.0239)/AD39, 100)</f>
        <v>55.103975274000007</v>
      </c>
      <c r="AB39" s="226">
        <v>2.44</v>
      </c>
      <c r="AC39" s="226">
        <v>2.5299999999999998</v>
      </c>
      <c r="AD39" s="315">
        <f t="shared" ref="AD39:AD54" si="13">MIN((((X39*60*1.12)-(S39*60*1.12))*AB39/100)/Z39,1)</f>
        <v>1</v>
      </c>
      <c r="AE39" s="142">
        <f>W39</f>
        <v>47.880290199999997</v>
      </c>
      <c r="AF39" s="312">
        <f>AQ39*0.1802+28.018</f>
        <v>34.99174</v>
      </c>
      <c r="AG39" s="428">
        <f t="shared" si="5"/>
        <v>189.76833099999999</v>
      </c>
      <c r="AH39" s="418">
        <f t="shared" si="6"/>
        <v>41.3</v>
      </c>
      <c r="AI39" s="237">
        <f t="shared" ref="AI39:AI55" si="14">AH39*0.5 + AJ39*5</f>
        <v>-43.792750999999988</v>
      </c>
      <c r="AJ39" s="142">
        <f t="shared" si="7"/>
        <v>-12.888550199999997</v>
      </c>
      <c r="AK39" s="242">
        <f t="shared" ref="AK39:AK51" si="15">AY39*2</f>
        <v>99.266239999999996</v>
      </c>
      <c r="AL39" s="242">
        <f>MIN((AK39*0.1802+28.018),MAX(S39:X39))</f>
        <v>45.905776447999997</v>
      </c>
      <c r="AM39" s="242">
        <f t="shared" si="8"/>
        <v>179.89576223999998</v>
      </c>
      <c r="AN39" s="242"/>
      <c r="AO39" s="242"/>
      <c r="AP39" s="499">
        <f t="shared" ref="AP39:AP57" si="16">AP11</f>
        <v>93.6</v>
      </c>
      <c r="AQ39" s="243">
        <v>38.700000000000003</v>
      </c>
      <c r="AR39" s="243">
        <f>AQ39*0.1802+28.018</f>
        <v>34.99174</v>
      </c>
      <c r="AS39" s="243">
        <f>AP39*0.1802+28.018</f>
        <v>44.884720000000002</v>
      </c>
      <c r="AT39" s="313" t="s">
        <v>287</v>
      </c>
      <c r="AU39" s="14">
        <v>0.73</v>
      </c>
      <c r="AV39" s="14">
        <v>0.88500000000000001</v>
      </c>
      <c r="AW39" s="127">
        <v>127</v>
      </c>
      <c r="AX39" s="14">
        <v>3.3353456640000005</v>
      </c>
      <c r="AY39">
        <f t="shared" ref="AY39:AY51" si="17">AX39*1000/1.12/60</f>
        <v>49.633119999999998</v>
      </c>
      <c r="AZ39" s="14">
        <f t="shared" si="9"/>
        <v>0.25982418975488858</v>
      </c>
      <c r="BA39" s="14">
        <f t="shared" si="10"/>
        <v>0.40921755946340305</v>
      </c>
      <c r="BC39" s="29">
        <v>49.6</v>
      </c>
      <c r="BD39" s="31">
        <v>2000</v>
      </c>
      <c r="BE39" s="281">
        <f t="shared" ref="BE39:BE53" si="18">BC39*1.2</f>
        <v>59.519999999999996</v>
      </c>
      <c r="BF39" s="14">
        <v>2000</v>
      </c>
      <c r="BG39" s="226">
        <f t="shared" si="11"/>
        <v>23.673649999999999</v>
      </c>
      <c r="BK39" s="301">
        <v>39.633955800000003</v>
      </c>
      <c r="BL39" s="301">
        <v>54.712842999999999</v>
      </c>
      <c r="BM39" s="301">
        <v>67.785823199999996</v>
      </c>
      <c r="BN39" s="301">
        <v>75.740281999999993</v>
      </c>
      <c r="BO39" s="302">
        <v>89.228277399999996</v>
      </c>
      <c r="BP39" s="303">
        <v>88.329077699999999</v>
      </c>
    </row>
    <row r="40" spans="5:68">
      <c r="E40" s="59"/>
      <c r="P40" s="226">
        <f t="shared" ref="P40:P56" si="19">AVERAGE(S40:X40)</f>
        <v>25.400118333333328</v>
      </c>
      <c r="Q40" s="14">
        <v>2001</v>
      </c>
      <c r="R40" s="312">
        <v>51.477678571428569</v>
      </c>
      <c r="S40" s="234">
        <v>27.5221804</v>
      </c>
      <c r="T40" s="226">
        <v>22.608702399999999</v>
      </c>
      <c r="U40" s="235">
        <v>27.468674799999999</v>
      </c>
      <c r="V40" s="226">
        <v>27.9365907</v>
      </c>
      <c r="W40" s="226">
        <v>25.700200800000001</v>
      </c>
      <c r="X40" s="142">
        <v>21.164360899999998</v>
      </c>
      <c r="Y40" s="236">
        <v>0</v>
      </c>
      <c r="Z40" s="142">
        <f xml:space="preserve"> MIN(((ABS(X40-U40)*60)*0.0239)/0.33, 100)</f>
        <v>27.395109492727276</v>
      </c>
      <c r="AA40" s="142">
        <f t="shared" si="12"/>
        <v>-109.30757700776594</v>
      </c>
      <c r="AB40" s="226">
        <v>2.35</v>
      </c>
      <c r="AC40" s="226">
        <v>1.76</v>
      </c>
      <c r="AD40" s="315">
        <f t="shared" si="13"/>
        <v>-0.36649857366204169</v>
      </c>
      <c r="AE40" s="142">
        <f>S40</f>
        <v>27.5221804</v>
      </c>
      <c r="AF40" s="312">
        <f>AQ40*-0.0315+26.95</f>
        <v>26.95</v>
      </c>
      <c r="AG40" s="428">
        <f t="shared" si="5"/>
        <v>80.179763999999992</v>
      </c>
      <c r="AH40" s="418">
        <f t="shared" si="6"/>
        <v>80</v>
      </c>
      <c r="AI40" s="237">
        <f t="shared" si="14"/>
        <v>46.248995999999991</v>
      </c>
      <c r="AJ40" s="142">
        <f t="shared" si="7"/>
        <v>1.2497991999999982</v>
      </c>
      <c r="AK40" s="242">
        <f t="shared" si="15"/>
        <v>96.642480000000006</v>
      </c>
      <c r="AL40" s="242">
        <f>MIN((AK40*-0.0315+26.95),MAX(S40:X40))</f>
        <v>23.90576188</v>
      </c>
      <c r="AM40" s="242">
        <f t="shared" si="8"/>
        <v>71.207569399999997</v>
      </c>
      <c r="AN40" s="242"/>
      <c r="AO40" s="242"/>
      <c r="AP40" s="499">
        <f t="shared" si="16"/>
        <v>0</v>
      </c>
      <c r="AQ40" s="243">
        <v>0</v>
      </c>
      <c r="AR40" s="243">
        <f>AQ40*-0.0315+26.95</f>
        <v>26.95</v>
      </c>
      <c r="AS40" s="243">
        <f>AP40*-0.0315+26.95</f>
        <v>26.95</v>
      </c>
      <c r="AT40" s="313" t="s">
        <v>288</v>
      </c>
      <c r="AU40" s="14">
        <v>0.31</v>
      </c>
      <c r="AV40" s="14">
        <v>0.27400000000000002</v>
      </c>
      <c r="AW40" s="127">
        <v>55</v>
      </c>
      <c r="AX40" s="14">
        <v>3.2471873280000003</v>
      </c>
      <c r="AY40">
        <f t="shared" si="17"/>
        <v>48.321240000000003</v>
      </c>
      <c r="AZ40" s="14">
        <f t="shared" si="9"/>
        <v>1.283141939806933</v>
      </c>
      <c r="BA40" s="14">
        <f t="shared" si="10"/>
        <v>1.4322812682441346</v>
      </c>
      <c r="BC40" s="29">
        <v>48.31</v>
      </c>
      <c r="BD40" s="31">
        <v>2001</v>
      </c>
      <c r="BE40" s="281">
        <f t="shared" si="18"/>
        <v>57.972000000000001</v>
      </c>
      <c r="BF40" s="14">
        <v>2001</v>
      </c>
      <c r="BG40" s="226">
        <f t="shared" si="11"/>
        <v>6.7722298000000016</v>
      </c>
      <c r="BK40" s="301">
        <v>20.040624999999999</v>
      </c>
      <c r="BL40" s="301">
        <v>28.862004599999999</v>
      </c>
      <c r="BM40" s="301">
        <v>36.092492399999998</v>
      </c>
      <c r="BN40" s="302">
        <v>53.767530499999999</v>
      </c>
      <c r="BO40" s="301">
        <v>56.225343000000002</v>
      </c>
      <c r="BP40" s="303">
        <v>60.7</v>
      </c>
    </row>
    <row r="41" spans="5:68">
      <c r="E41" s="59"/>
      <c r="P41" s="226">
        <f t="shared" si="19"/>
        <v>43.727166916666668</v>
      </c>
      <c r="Q41" s="14">
        <v>2002</v>
      </c>
      <c r="R41" s="312">
        <v>55.268749999999997</v>
      </c>
      <c r="S41" s="226">
        <v>36.398688800000002</v>
      </c>
      <c r="T41" s="226">
        <v>46.799952099999999</v>
      </c>
      <c r="U41" s="227">
        <v>48.093073199999999</v>
      </c>
      <c r="V41" s="226">
        <v>44.606480300000001</v>
      </c>
      <c r="W41" s="226">
        <v>42.549199899999998</v>
      </c>
      <c r="X41" s="142">
        <v>43.915607199999997</v>
      </c>
      <c r="Y41" s="236">
        <v>20</v>
      </c>
      <c r="Z41" s="142">
        <f xml:space="preserve"> MIN(((ABS(X41-U41)*60)*0.0239)/0.33, 100)</f>
        <v>18.15298861818183</v>
      </c>
      <c r="AA41" s="142">
        <f t="shared" si="12"/>
        <v>53.5043791133685</v>
      </c>
      <c r="AB41" s="226">
        <v>2.37</v>
      </c>
      <c r="AC41" s="226">
        <v>2.89</v>
      </c>
      <c r="AD41" s="315">
        <f t="shared" si="13"/>
        <v>0.65949167778275541</v>
      </c>
      <c r="AE41" s="142">
        <f>U41</f>
        <v>48.093073199999999</v>
      </c>
      <c r="AF41" s="312">
        <f>AQ41*0.0305+42.202</f>
        <v>42.201999999999998</v>
      </c>
      <c r="AG41" s="428">
        <f t="shared" si="5"/>
        <v>167.94445949999999</v>
      </c>
      <c r="AH41" s="418">
        <f t="shared" si="6"/>
        <v>80</v>
      </c>
      <c r="AI41" s="237">
        <f t="shared" si="14"/>
        <v>38.264000500000002</v>
      </c>
      <c r="AJ41" s="142">
        <f t="shared" si="7"/>
        <v>-0.34719989999999967</v>
      </c>
      <c r="AK41" s="242">
        <f t="shared" si="15"/>
        <v>89.603080000000006</v>
      </c>
      <c r="AL41" s="242">
        <f>MIN((AK41*0.0305+42.202),MAX(S41:X41))</f>
        <v>44.934893939999995</v>
      </c>
      <c r="AM41" s="242">
        <f t="shared" si="8"/>
        <v>179.87292969999999</v>
      </c>
      <c r="AN41" s="242"/>
      <c r="AO41" s="242"/>
      <c r="AP41" s="499">
        <v>43</v>
      </c>
      <c r="AQ41" s="243">
        <v>0</v>
      </c>
      <c r="AR41" s="243">
        <f>AQ41*0.0305+42.202</f>
        <v>42.201999999999998</v>
      </c>
      <c r="AS41" s="243">
        <f>AP41*0.0305+42.202</f>
        <v>43.513500000000001</v>
      </c>
      <c r="AT41" s="313" t="s">
        <v>289</v>
      </c>
      <c r="AU41" s="14">
        <v>0.39600000000000002</v>
      </c>
      <c r="AV41" s="14">
        <v>0.372</v>
      </c>
      <c r="AW41" s="127">
        <v>66</v>
      </c>
      <c r="AX41" s="14">
        <v>3.0106634880000001</v>
      </c>
      <c r="AY41">
        <f t="shared" si="17"/>
        <v>44.801540000000003</v>
      </c>
      <c r="AZ41" s="14">
        <f t="shared" si="9"/>
        <v>2.0173529560124269E-2</v>
      </c>
      <c r="BA41" s="14">
        <f t="shared" si="10"/>
        <v>0.25852182228280796</v>
      </c>
      <c r="BC41" s="29">
        <v>44.79</v>
      </c>
      <c r="BD41" s="31">
        <v>2002</v>
      </c>
      <c r="BE41" s="281">
        <f t="shared" si="18"/>
        <v>53.747999999999998</v>
      </c>
      <c r="BF41" s="14">
        <v>2002</v>
      </c>
      <c r="BG41" s="226">
        <f t="shared" si="11"/>
        <v>11.694384399999997</v>
      </c>
      <c r="BK41" s="301">
        <v>23.916775000000001</v>
      </c>
      <c r="BL41" s="301">
        <v>28.694932099999999</v>
      </c>
      <c r="BM41" s="301">
        <v>33.319544299999997</v>
      </c>
      <c r="BN41" s="302">
        <v>38.118406299999997</v>
      </c>
      <c r="BO41" s="301">
        <v>38.795962899999999</v>
      </c>
      <c r="BP41" s="303">
        <v>42.7795463</v>
      </c>
    </row>
    <row r="42" spans="5:68">
      <c r="E42" s="59"/>
      <c r="P42" s="226">
        <f t="shared" si="19"/>
        <v>69.238376516666662</v>
      </c>
      <c r="Q42" s="14">
        <v>2003</v>
      </c>
      <c r="R42" s="312">
        <v>91.871279761904759</v>
      </c>
      <c r="S42" s="226">
        <v>39.633955800000003</v>
      </c>
      <c r="T42" s="226">
        <v>54.712842999999999</v>
      </c>
      <c r="U42" s="226">
        <v>67.785823199999996</v>
      </c>
      <c r="V42" s="226">
        <v>75.740281999999993</v>
      </c>
      <c r="W42" s="227">
        <v>89.228277399999996</v>
      </c>
      <c r="X42" s="142">
        <v>88.329077699999999</v>
      </c>
      <c r="Y42" s="236">
        <v>80</v>
      </c>
      <c r="Z42" s="142">
        <f xml:space="preserve"> MIN(((ABS(X42-U42)*60)*0.0239)/0.33, 100)</f>
        <v>89.269778645454565</v>
      </c>
      <c r="AA42" s="142">
        <f t="shared" si="12"/>
        <v>7.5745536685274777</v>
      </c>
      <c r="AB42" s="226">
        <v>2.2000000000000002</v>
      </c>
      <c r="AC42" s="226">
        <v>4.9800000000000004</v>
      </c>
      <c r="AD42" s="315">
        <f t="shared" si="13"/>
        <v>0.80644165706829207</v>
      </c>
      <c r="AE42" s="142">
        <f>W42</f>
        <v>89.228277399999996</v>
      </c>
      <c r="AF42" s="312">
        <f>AQ42*0.5071+43.883</f>
        <v>58.893160000000002</v>
      </c>
      <c r="AG42" s="428">
        <f t="shared" si="5"/>
        <v>403.190247</v>
      </c>
      <c r="AH42" s="418">
        <f t="shared" si="6"/>
        <v>50.4</v>
      </c>
      <c r="AI42" s="237">
        <f t="shared" si="14"/>
        <v>-126.47558699999998</v>
      </c>
      <c r="AJ42" s="142">
        <f t="shared" si="7"/>
        <v>-30.335117399999994</v>
      </c>
      <c r="AK42" s="242">
        <f>AY42*2</f>
        <v>85.90227999999999</v>
      </c>
      <c r="AL42" s="242">
        <f>MIN((AK42*0.5071+43.883),MAX(S42:X42))</f>
        <v>87.444046187999987</v>
      </c>
      <c r="AM42" s="242">
        <f t="shared" si="8"/>
        <v>394.26909093999996</v>
      </c>
      <c r="AN42" s="242"/>
      <c r="AO42" s="242"/>
      <c r="AP42" s="499">
        <v>42</v>
      </c>
      <c r="AQ42" s="243">
        <v>29.6</v>
      </c>
      <c r="AR42" s="243">
        <f>AQ42*0.5071+43.883</f>
        <v>58.893160000000002</v>
      </c>
      <c r="AS42" s="243">
        <f>AP42*0.5071+43.883</f>
        <v>65.181200000000004</v>
      </c>
      <c r="AT42" s="313" t="s">
        <v>290</v>
      </c>
      <c r="AU42" s="14">
        <v>0.751</v>
      </c>
      <c r="AV42" s="14">
        <v>0.81599999999999995</v>
      </c>
      <c r="AW42" s="127">
        <v>90</v>
      </c>
      <c r="AX42" s="14">
        <v>2.886316608</v>
      </c>
      <c r="AY42">
        <f t="shared" si="17"/>
        <v>42.951139999999995</v>
      </c>
      <c r="AZ42" s="14">
        <f t="shared" si="9"/>
        <v>0.5137372525740751</v>
      </c>
      <c r="BA42" s="14">
        <f t="shared" si="10"/>
        <v>4.0102332710134934E-2</v>
      </c>
      <c r="BC42" s="29">
        <v>42.95</v>
      </c>
      <c r="BD42" s="31">
        <v>2003</v>
      </c>
      <c r="BE42" s="281">
        <f t="shared" si="18"/>
        <v>51.54</v>
      </c>
      <c r="BF42" s="14">
        <v>2003</v>
      </c>
      <c r="BG42" s="226">
        <f t="shared" si="11"/>
        <v>49.594321599999994</v>
      </c>
      <c r="BK42" s="301">
        <v>34.4634754</v>
      </c>
      <c r="BL42" s="301">
        <v>38.460653600000001</v>
      </c>
      <c r="BM42" s="302">
        <v>43.103391000000002</v>
      </c>
      <c r="BN42" s="301">
        <v>33.828997100000002</v>
      </c>
      <c r="BO42" s="301">
        <v>40.2958772</v>
      </c>
      <c r="BP42" s="303">
        <v>40.700000000000003</v>
      </c>
    </row>
    <row r="43" spans="5:68">
      <c r="E43" s="59"/>
      <c r="P43" s="226">
        <f t="shared" si="19"/>
        <v>42.614665916666667</v>
      </c>
      <c r="Q43" s="14">
        <v>2004</v>
      </c>
      <c r="R43" s="312">
        <v>43.772470238095231</v>
      </c>
      <c r="S43" s="226">
        <v>20.040624999999999</v>
      </c>
      <c r="T43" s="226">
        <v>28.862004599999999</v>
      </c>
      <c r="U43" s="226">
        <v>36.092492399999998</v>
      </c>
      <c r="V43" s="227">
        <v>53.767530499999999</v>
      </c>
      <c r="W43" s="226">
        <v>56.225343000000002</v>
      </c>
      <c r="X43" s="142">
        <v>60.7</v>
      </c>
      <c r="Y43" s="236">
        <v>60</v>
      </c>
      <c r="Z43" s="142">
        <f t="shared" ref="Z43:Z52" si="20" xml:space="preserve"> MIN(((ABS(X43-U43)*60)*0.0239)/0.33, 100)</f>
        <v>100</v>
      </c>
      <c r="AA43" s="142">
        <f t="shared" si="12"/>
        <v>13.572576526259729</v>
      </c>
      <c r="AB43" s="226">
        <v>2.41</v>
      </c>
      <c r="AC43" s="226">
        <v>3.34</v>
      </c>
      <c r="AD43" s="315">
        <f t="shared" si="13"/>
        <v>0.65848671000000014</v>
      </c>
      <c r="AE43" s="142">
        <f>V43</f>
        <v>53.767530499999999</v>
      </c>
      <c r="AF43" s="312">
        <f>AQ43*0.4329+20.96</f>
        <v>20.96</v>
      </c>
      <c r="AG43" s="428">
        <f t="shared" si="5"/>
        <v>231.76011499999998</v>
      </c>
      <c r="AH43" s="418">
        <f t="shared" si="6"/>
        <v>80</v>
      </c>
      <c r="AI43" s="237">
        <f t="shared" si="14"/>
        <v>-136.32671500000001</v>
      </c>
      <c r="AJ43" s="142">
        <f t="shared" si="7"/>
        <v>-35.265343000000001</v>
      </c>
      <c r="AK43" s="242">
        <f t="shared" si="15"/>
        <v>98.733199999999982</v>
      </c>
      <c r="AL43" s="242">
        <f>MIN((AK43*0.4329+20.96),MAX(S43:X43))</f>
        <v>60.7</v>
      </c>
      <c r="AM43" s="242">
        <f t="shared" si="8"/>
        <v>254.13339999999999</v>
      </c>
      <c r="AN43" s="242"/>
      <c r="AO43" s="242"/>
      <c r="AP43" s="499">
        <v>23</v>
      </c>
      <c r="AQ43" s="243">
        <v>0</v>
      </c>
      <c r="AR43" s="243">
        <f>AQ43*0.4329+20.96</f>
        <v>20.96</v>
      </c>
      <c r="AS43" s="243">
        <f>AP43*0.4329+20.96</f>
        <v>30.916699999999999</v>
      </c>
      <c r="AT43" s="313" t="s">
        <v>294</v>
      </c>
      <c r="AU43" s="14">
        <v>0.65900000000000003</v>
      </c>
      <c r="AV43" s="14">
        <v>0.58299999999999996</v>
      </c>
      <c r="AW43" s="127">
        <v>123</v>
      </c>
      <c r="AX43" s="14">
        <v>3.3174355200000001</v>
      </c>
      <c r="AY43">
        <f t="shared" si="17"/>
        <v>49.366599999999991</v>
      </c>
      <c r="AZ43" s="14">
        <f t="shared" si="9"/>
        <v>0.18671169686985192</v>
      </c>
      <c r="BA43" s="14">
        <f t="shared" si="10"/>
        <v>0.27887198948772274</v>
      </c>
      <c r="BC43" s="29">
        <v>49.4</v>
      </c>
      <c r="BD43" s="31">
        <v>2004</v>
      </c>
      <c r="BE43" s="281">
        <f t="shared" si="18"/>
        <v>59.279999999999994</v>
      </c>
      <c r="BF43" s="14">
        <v>2004</v>
      </c>
      <c r="BG43" s="226">
        <f t="shared" si="11"/>
        <v>40.659375000000004</v>
      </c>
      <c r="BK43" s="301">
        <v>38.729999999999997</v>
      </c>
      <c r="BL43" s="302">
        <v>47.262500000000003</v>
      </c>
      <c r="BM43" s="301">
        <v>51.732500000000002</v>
      </c>
      <c r="BN43" s="301">
        <v>46.542499999999997</v>
      </c>
      <c r="BO43" s="301">
        <v>42.35</v>
      </c>
      <c r="BP43" s="303">
        <v>50.3</v>
      </c>
    </row>
    <row r="44" spans="5:68">
      <c r="E44" s="59"/>
      <c r="P44" s="226">
        <f t="shared" si="19"/>
        <v>34.270861150000002</v>
      </c>
      <c r="Q44" s="14">
        <v>2005</v>
      </c>
      <c r="R44" s="312">
        <v>53.04285714285713</v>
      </c>
      <c r="S44" s="226">
        <v>23.916775000000001</v>
      </c>
      <c r="T44" s="226">
        <v>28.694932099999999</v>
      </c>
      <c r="U44" s="226">
        <v>33.319544299999997</v>
      </c>
      <c r="V44" s="227">
        <v>38.118406299999997</v>
      </c>
      <c r="W44" s="226">
        <v>38.795962899999999</v>
      </c>
      <c r="X44" s="142">
        <v>42.7795463</v>
      </c>
      <c r="Y44" s="236">
        <v>60</v>
      </c>
      <c r="Z44" s="142">
        <f t="shared" si="20"/>
        <v>41.108008690909102</v>
      </c>
      <c r="AA44" s="142">
        <f t="shared" si="12"/>
        <v>44.631853356899683</v>
      </c>
      <c r="AB44" s="226">
        <v>2.2799999999999998</v>
      </c>
      <c r="AC44" s="226">
        <v>2.42</v>
      </c>
      <c r="AD44" s="315">
        <f t="shared" si="13"/>
        <v>0.70304509012618044</v>
      </c>
      <c r="AE44" s="142">
        <f>V44</f>
        <v>38.118406299999997</v>
      </c>
      <c r="AF44" s="312">
        <f>AQ44*0.1849+25.027</f>
        <v>30.111750000000001</v>
      </c>
      <c r="AG44" s="428">
        <f t="shared" si="5"/>
        <v>143.25959449999999</v>
      </c>
      <c r="AH44" s="418">
        <f t="shared" si="6"/>
        <v>52.5</v>
      </c>
      <c r="AI44" s="237">
        <f t="shared" si="14"/>
        <v>-17.171064499999993</v>
      </c>
      <c r="AJ44" s="142">
        <f t="shared" si="7"/>
        <v>-8.6842128999999986</v>
      </c>
      <c r="AK44" s="242">
        <f t="shared" si="15"/>
        <v>101.44044</v>
      </c>
      <c r="AL44" s="242">
        <f>MIN((AK44*0.1849+25.027),MAX(S44:X44))</f>
        <v>42.7795463</v>
      </c>
      <c r="AM44" s="242">
        <f t="shared" si="8"/>
        <v>163.17751149999998</v>
      </c>
      <c r="AN44" s="242"/>
      <c r="AO44" s="242"/>
      <c r="AP44" s="499">
        <v>53</v>
      </c>
      <c r="AQ44" s="243">
        <v>27.5</v>
      </c>
      <c r="AR44" s="243">
        <f>AQ44*0.1849+25.027</f>
        <v>30.111750000000001</v>
      </c>
      <c r="AS44" s="243">
        <f>AP44*0.1849+25.027</f>
        <v>34.826700000000002</v>
      </c>
      <c r="AT44" s="313" t="s">
        <v>291</v>
      </c>
      <c r="AU44" s="14">
        <v>0.68899999999999995</v>
      </c>
      <c r="AV44" s="14">
        <v>0.78900000000000003</v>
      </c>
      <c r="AW44" s="127">
        <v>116</v>
      </c>
      <c r="AX44" s="14">
        <v>3.4083987840000001</v>
      </c>
      <c r="AY44">
        <f t="shared" si="17"/>
        <v>50.720219999999998</v>
      </c>
      <c r="AZ44" s="14">
        <f t="shared" si="9"/>
        <v>0.1856184645885316</v>
      </c>
      <c r="BA44" s="14">
        <f t="shared" si="10"/>
        <v>0.23991163372523028</v>
      </c>
      <c r="BC44" s="29">
        <v>50.7</v>
      </c>
      <c r="BD44" s="31">
        <v>2005</v>
      </c>
      <c r="BE44" s="281">
        <f t="shared" si="18"/>
        <v>60.84</v>
      </c>
      <c r="BF44" s="14">
        <v>2005</v>
      </c>
      <c r="BG44" s="226">
        <f t="shared" si="11"/>
        <v>18.862771299999999</v>
      </c>
      <c r="BK44" s="301">
        <v>42.282615700000001</v>
      </c>
      <c r="BL44" s="301">
        <v>55.895833400000001</v>
      </c>
      <c r="BM44" s="301">
        <v>69.331917599999997</v>
      </c>
      <c r="BN44" s="302">
        <v>81.781833599999999</v>
      </c>
      <c r="BO44" s="301">
        <v>86.805154099999996</v>
      </c>
      <c r="BP44" s="303">
        <v>88.32</v>
      </c>
    </row>
    <row r="45" spans="5:68">
      <c r="E45" s="59"/>
      <c r="P45" s="226">
        <f t="shared" si="19"/>
        <v>38.47539905</v>
      </c>
      <c r="Q45" s="14">
        <v>2006</v>
      </c>
      <c r="R45" s="312">
        <v>42.739583333333336</v>
      </c>
      <c r="S45" s="226">
        <v>34.4634754</v>
      </c>
      <c r="T45" s="226">
        <v>38.460653600000001</v>
      </c>
      <c r="U45" s="227">
        <v>43.103391000000002</v>
      </c>
      <c r="V45" s="226">
        <v>33.828997100000002</v>
      </c>
      <c r="W45" s="226">
        <v>40.2958772</v>
      </c>
      <c r="X45" s="142">
        <v>40.700000000000003</v>
      </c>
      <c r="Y45" s="236">
        <v>40</v>
      </c>
      <c r="Z45" s="142">
        <f t="shared" si="20"/>
        <v>10.443826345454543</v>
      </c>
      <c r="AA45" s="142">
        <f t="shared" si="12"/>
        <v>10.551309076812803</v>
      </c>
      <c r="AB45" s="226">
        <v>2.09</v>
      </c>
      <c r="AC45" s="226">
        <v>2.64</v>
      </c>
      <c r="AD45" s="315">
        <f t="shared" si="13"/>
        <v>0.83868438448521399</v>
      </c>
      <c r="AE45" s="142">
        <f>U45</f>
        <v>43.103391000000002</v>
      </c>
      <c r="AF45" s="312">
        <f>AQ45*0.0392+36.517</f>
        <v>36.517000000000003</v>
      </c>
      <c r="AG45" s="428">
        <f t="shared" si="5"/>
        <v>150.08264600000001</v>
      </c>
      <c r="AH45" s="418">
        <f t="shared" si="6"/>
        <v>80</v>
      </c>
      <c r="AI45" s="237">
        <f t="shared" si="14"/>
        <v>21.105614000000017</v>
      </c>
      <c r="AJ45" s="142">
        <f t="shared" si="7"/>
        <v>-3.7788771999999966</v>
      </c>
      <c r="AK45" s="242">
        <f t="shared" si="15"/>
        <v>102.79348</v>
      </c>
      <c r="AL45" s="242">
        <f>MIN((AK45*0.0392+36.517),MAX(S45:X45))</f>
        <v>40.546504416000005</v>
      </c>
      <c r="AM45" s="242">
        <f t="shared" si="8"/>
        <v>151.33578208000003</v>
      </c>
      <c r="AN45" s="242"/>
      <c r="AO45" s="242"/>
      <c r="AP45" s="499">
        <v>26</v>
      </c>
      <c r="AQ45" s="243">
        <v>0</v>
      </c>
      <c r="AR45" s="243">
        <f>AQ45*0.0392+36.517</f>
        <v>36.517000000000003</v>
      </c>
      <c r="AS45" s="243">
        <f>AP45*0.0392+36.517</f>
        <v>37.536200000000001</v>
      </c>
      <c r="AT45" s="313" t="s">
        <v>292</v>
      </c>
      <c r="AU45" s="14">
        <v>0.57999999999999996</v>
      </c>
      <c r="AV45" s="14">
        <v>0.56200000000000006</v>
      </c>
      <c r="AW45" s="127">
        <v>105</v>
      </c>
      <c r="AX45" s="14">
        <v>3.4538609280000006</v>
      </c>
      <c r="AY45">
        <f t="shared" si="17"/>
        <v>51.396740000000001</v>
      </c>
      <c r="AZ45" s="14">
        <f t="shared" si="9"/>
        <v>0.26281916461916455</v>
      </c>
      <c r="BA45" s="14">
        <f t="shared" si="10"/>
        <v>5.01126126126126E-2</v>
      </c>
      <c r="BC45" s="29">
        <v>51.4</v>
      </c>
      <c r="BD45" s="31">
        <v>2006</v>
      </c>
      <c r="BE45" s="281">
        <f t="shared" si="18"/>
        <v>61.679999999999993</v>
      </c>
      <c r="BF45" s="14">
        <v>2006</v>
      </c>
      <c r="BG45" s="226">
        <f t="shared" si="11"/>
        <v>9.2743938999999997</v>
      </c>
      <c r="BK45" s="301">
        <v>23.14</v>
      </c>
      <c r="BL45" s="301">
        <v>29.647500000000001</v>
      </c>
      <c r="BM45" s="301">
        <v>37.692500000000003</v>
      </c>
      <c r="BN45" s="301">
        <v>43.51</v>
      </c>
      <c r="BO45" s="301">
        <v>57.272500000000001</v>
      </c>
      <c r="BP45" s="306">
        <v>73.034999999999997</v>
      </c>
    </row>
    <row r="46" spans="5:68">
      <c r="E46" s="59"/>
      <c r="P46" s="226">
        <f t="shared" si="19"/>
        <v>46.15291666666667</v>
      </c>
      <c r="Q46" s="14">
        <v>2007</v>
      </c>
      <c r="R46" s="312">
        <v>55.483326724632278</v>
      </c>
      <c r="S46" s="226">
        <v>38.729999999999997</v>
      </c>
      <c r="T46" s="226">
        <v>47.262500000000003</v>
      </c>
      <c r="U46" s="227">
        <v>51.732500000000002</v>
      </c>
      <c r="V46" s="226">
        <v>46.542499999999997</v>
      </c>
      <c r="W46" s="226">
        <v>42.35</v>
      </c>
      <c r="X46" s="142">
        <v>50.3</v>
      </c>
      <c r="Y46" s="236">
        <v>40</v>
      </c>
      <c r="Z46" s="142">
        <f t="shared" si="20"/>
        <v>6.224863636363656</v>
      </c>
      <c r="AA46" s="142">
        <f t="shared" si="12"/>
        <v>9.3819449999999964</v>
      </c>
      <c r="AB46" s="226">
        <v>2.08</v>
      </c>
      <c r="AC46" s="226">
        <v>2.98</v>
      </c>
      <c r="AD46" s="315">
        <f t="shared" si="13"/>
        <v>1</v>
      </c>
      <c r="AE46" s="142">
        <v>51.73</v>
      </c>
      <c r="AF46" s="312">
        <f>AQ46*0.0542+43.444</f>
        <v>44.349140000000006</v>
      </c>
      <c r="AG46" s="428">
        <f t="shared" si="5"/>
        <v>156.44318000000001</v>
      </c>
      <c r="AH46" s="418">
        <f t="shared" si="6"/>
        <v>63.3</v>
      </c>
      <c r="AI46" s="237">
        <f t="shared" si="14"/>
        <v>41.645700000000019</v>
      </c>
      <c r="AJ46" s="142">
        <f t="shared" si="7"/>
        <v>1.9991400000000041</v>
      </c>
      <c r="AK46" s="242">
        <f>AY46*2</f>
        <v>110.61363999999999</v>
      </c>
      <c r="AL46" s="242">
        <f>MIN((AK46*0.0542+43.444),MAX(S46:X46))</f>
        <v>49.439259288000002</v>
      </c>
      <c r="AM46" s="242">
        <f t="shared" si="8"/>
        <v>191.88947644000004</v>
      </c>
      <c r="AN46" s="242"/>
      <c r="AO46" s="242"/>
      <c r="AP46" s="499">
        <v>46</v>
      </c>
      <c r="AQ46" s="243">
        <v>16.7</v>
      </c>
      <c r="AR46" s="243">
        <f>AQ46*0.0542+43.444</f>
        <v>44.349140000000006</v>
      </c>
      <c r="AS46" s="243">
        <f>AP46*0.0542+43.444</f>
        <v>45.937200000000004</v>
      </c>
      <c r="AT46" s="313" t="s">
        <v>296</v>
      </c>
      <c r="AU46" s="14">
        <v>0.63500000000000001</v>
      </c>
      <c r="AV46" s="14">
        <v>0.68300000000000005</v>
      </c>
      <c r="AW46" s="127">
        <v>95</v>
      </c>
      <c r="AX46" s="14">
        <v>3.7166183040000003</v>
      </c>
      <c r="AY46">
        <f t="shared" si="17"/>
        <v>55.306819999999995</v>
      </c>
      <c r="AZ46" s="14">
        <f t="shared" si="9"/>
        <v>9.9539165009940311E-2</v>
      </c>
      <c r="BA46" s="14">
        <f t="shared" si="10"/>
        <v>0.10304824502251056</v>
      </c>
      <c r="BC46" s="29">
        <v>55.28</v>
      </c>
      <c r="BD46" s="31">
        <v>2007</v>
      </c>
      <c r="BE46" s="281">
        <f t="shared" si="18"/>
        <v>66.335999999999999</v>
      </c>
      <c r="BF46" s="14">
        <v>2007</v>
      </c>
      <c r="BG46" s="226">
        <f t="shared" si="11"/>
        <v>13.002500000000005</v>
      </c>
      <c r="BK46" s="301">
        <v>13.0204874</v>
      </c>
      <c r="BL46" s="301">
        <v>15.384088999999999</v>
      </c>
      <c r="BM46" s="301">
        <v>20.640467399999999</v>
      </c>
      <c r="BN46" s="301">
        <v>23.463007099999999</v>
      </c>
      <c r="BO46" s="302">
        <v>28.530276300000001</v>
      </c>
      <c r="BP46" s="303">
        <v>31.33</v>
      </c>
    </row>
    <row r="47" spans="5:68">
      <c r="E47" s="59"/>
      <c r="P47" s="226">
        <f t="shared" si="19"/>
        <v>70.736225733333328</v>
      </c>
      <c r="Q47" s="14">
        <v>2008</v>
      </c>
      <c r="R47" s="312">
        <v>90.027100118205396</v>
      </c>
      <c r="S47" s="226">
        <v>42.282615700000001</v>
      </c>
      <c r="T47" s="226">
        <v>55.895833400000001</v>
      </c>
      <c r="U47" s="226">
        <v>69.331917599999997</v>
      </c>
      <c r="V47" s="235">
        <v>81.781833599999999</v>
      </c>
      <c r="W47" s="227">
        <v>86.805154099999996</v>
      </c>
      <c r="X47" s="142">
        <v>88.32</v>
      </c>
      <c r="Y47" s="236">
        <v>80</v>
      </c>
      <c r="Z47" s="142">
        <f t="shared" si="20"/>
        <v>82.51184897454543</v>
      </c>
      <c r="AA47" s="142">
        <f t="shared" si="12"/>
        <v>3.7650792877096499</v>
      </c>
      <c r="AB47" s="226">
        <v>1.81</v>
      </c>
      <c r="AC47" s="226">
        <v>4.96</v>
      </c>
      <c r="AD47" s="315">
        <f t="shared" si="13"/>
        <v>0.6786442428293008</v>
      </c>
      <c r="AE47" s="142">
        <v>86.81</v>
      </c>
      <c r="AF47" s="312">
        <f>AQ47*0.4791+46.782</f>
        <v>90.619650000000007</v>
      </c>
      <c r="AG47" s="428">
        <f t="shared" si="5"/>
        <v>377.44007049999999</v>
      </c>
      <c r="AH47" s="418">
        <f t="shared" si="6"/>
        <v>-11.5</v>
      </c>
      <c r="AI47" s="237">
        <f t="shared" si="14"/>
        <v>13.322479500000057</v>
      </c>
      <c r="AJ47" s="142">
        <f t="shared" si="7"/>
        <v>3.8144959000000114</v>
      </c>
      <c r="AK47" s="242">
        <f t="shared" si="15"/>
        <v>113.17139999999999</v>
      </c>
      <c r="AL47" s="242">
        <f>MIN((AK47*0.4791+46.782),MAX(S47:X47))</f>
        <v>88.32</v>
      </c>
      <c r="AM47" s="242">
        <f t="shared" si="8"/>
        <v>385.01429999999999</v>
      </c>
      <c r="AN47" s="242"/>
      <c r="AO47" s="242"/>
      <c r="AP47" s="499">
        <v>58</v>
      </c>
      <c r="AQ47" s="243">
        <v>91.5</v>
      </c>
      <c r="AR47" s="243">
        <f>AQ47*0.4791+46.782</f>
        <v>90.619650000000007</v>
      </c>
      <c r="AS47" s="243">
        <f>AP47*0.4791+46.782</f>
        <v>74.569800000000001</v>
      </c>
      <c r="AT47" s="313" t="s">
        <v>297</v>
      </c>
      <c r="AU47" s="14">
        <v>0.65100000000000002</v>
      </c>
      <c r="AV47" s="14">
        <v>0.84399999999999997</v>
      </c>
      <c r="AW47" s="127">
        <v>84</v>
      </c>
      <c r="AX47" s="14">
        <v>3.8025590400000002</v>
      </c>
      <c r="AY47">
        <f t="shared" si="17"/>
        <v>56.585699999999996</v>
      </c>
      <c r="AZ47" s="14">
        <f t="shared" si="9"/>
        <v>0.35931046195652172</v>
      </c>
      <c r="BA47" s="14">
        <f t="shared" si="10"/>
        <v>1.9328579236927122E-2</v>
      </c>
      <c r="BC47" s="29">
        <v>56.56</v>
      </c>
      <c r="BD47" s="31">
        <v>2008</v>
      </c>
      <c r="BE47" s="281">
        <f t="shared" si="18"/>
        <v>67.872</v>
      </c>
      <c r="BF47" s="14">
        <v>2008</v>
      </c>
      <c r="BG47" s="226">
        <f t="shared" si="11"/>
        <v>46.037384299999992</v>
      </c>
      <c r="BK47" s="301">
        <v>27.515000000000001</v>
      </c>
      <c r="BL47" s="301">
        <v>30.2925</v>
      </c>
      <c r="BM47" s="301">
        <v>36.29</v>
      </c>
      <c r="BN47" s="301">
        <v>35.262500000000003</v>
      </c>
      <c r="BO47" s="301">
        <v>40.442500000000003</v>
      </c>
      <c r="BP47" s="306">
        <v>44.69</v>
      </c>
    </row>
    <row r="48" spans="5:68">
      <c r="E48" s="59"/>
      <c r="P48" s="226">
        <f t="shared" si="19"/>
        <v>44.049583333333338</v>
      </c>
      <c r="Q48" s="14">
        <v>2009</v>
      </c>
      <c r="R48" s="312">
        <v>49.3</v>
      </c>
      <c r="S48" s="226">
        <v>23.14</v>
      </c>
      <c r="T48" s="226">
        <v>29.647500000000001</v>
      </c>
      <c r="U48" s="226">
        <v>37.692500000000003</v>
      </c>
      <c r="V48" s="226">
        <v>43.51</v>
      </c>
      <c r="W48" s="226">
        <v>57.272500000000001</v>
      </c>
      <c r="X48" s="228">
        <v>73.034999999999997</v>
      </c>
      <c r="Y48" s="236">
        <v>100</v>
      </c>
      <c r="Z48" s="142">
        <f t="shared" si="20"/>
        <v>100</v>
      </c>
      <c r="AA48" s="142">
        <f t="shared" si="12"/>
        <v>100</v>
      </c>
      <c r="AB48" s="226">
        <v>1.76</v>
      </c>
      <c r="AC48" s="226">
        <v>3.09</v>
      </c>
      <c r="AD48" s="315">
        <f t="shared" si="13"/>
        <v>0.59011814400000007</v>
      </c>
      <c r="AE48" s="142">
        <f>X48</f>
        <v>73.034999999999997</v>
      </c>
      <c r="AF48" s="312">
        <f>AQ48*0.4831+19.89</f>
        <v>54.963059999999999</v>
      </c>
      <c r="AG48" s="428">
        <f t="shared" si="5"/>
        <v>229.77768</v>
      </c>
      <c r="AH48" s="418">
        <f t="shared" si="6"/>
        <v>7.4000000000000057</v>
      </c>
      <c r="AI48" s="237">
        <f t="shared" si="14"/>
        <v>-36.162500000000016</v>
      </c>
      <c r="AJ48" s="142">
        <f t="shared" si="7"/>
        <v>-7.9725000000000037</v>
      </c>
      <c r="AK48" s="242">
        <f t="shared" si="15"/>
        <v>113.16964</v>
      </c>
      <c r="AL48" s="242">
        <f>MIN((AK48*0.4831+19.89),MAX(S48:X48))</f>
        <v>73.034999999999997</v>
      </c>
      <c r="AM48" s="242">
        <f t="shared" si="8"/>
        <v>308.59017999999998</v>
      </c>
      <c r="AN48" s="242"/>
      <c r="AO48" s="242"/>
      <c r="AP48" s="499">
        <v>65</v>
      </c>
      <c r="AQ48" s="243">
        <v>72.599999999999994</v>
      </c>
      <c r="AR48" s="243">
        <v>49.3</v>
      </c>
      <c r="AS48" s="243">
        <f>AP48*0.4831+19.896</f>
        <v>51.297499999999999</v>
      </c>
      <c r="AT48" s="313" t="s">
        <v>298</v>
      </c>
      <c r="AU48" s="14">
        <v>0.42099999999999999</v>
      </c>
      <c r="AV48" s="14">
        <v>0.68600000000000005</v>
      </c>
      <c r="AW48" s="127">
        <v>108</v>
      </c>
      <c r="AX48" s="14">
        <v>3.8024999040000003</v>
      </c>
      <c r="AY48">
        <f t="shared" si="17"/>
        <v>56.584820000000001</v>
      </c>
      <c r="AZ48" s="14">
        <f t="shared" si="9"/>
        <v>0.22523694119257887</v>
      </c>
      <c r="BA48" s="14">
        <f t="shared" si="10"/>
        <v>0.32498117341000893</v>
      </c>
      <c r="BC48" s="29">
        <v>56.55</v>
      </c>
      <c r="BD48" s="31">
        <v>2009</v>
      </c>
      <c r="BE48" s="281">
        <f t="shared" si="18"/>
        <v>67.86</v>
      </c>
      <c r="BF48" s="14">
        <v>2009</v>
      </c>
      <c r="BG48" s="226">
        <f t="shared" si="11"/>
        <v>49.894999999999996</v>
      </c>
      <c r="BK48" s="301">
        <v>27.074999999999999</v>
      </c>
      <c r="BL48" s="301">
        <v>35.155000000000001</v>
      </c>
      <c r="BM48" s="301">
        <v>48.397500000000001</v>
      </c>
      <c r="BN48" s="301">
        <v>55.384999999999998</v>
      </c>
      <c r="BO48" s="302">
        <v>60.65</v>
      </c>
      <c r="BP48" s="303">
        <v>61.23</v>
      </c>
    </row>
    <row r="49" spans="1:68">
      <c r="E49" s="59"/>
      <c r="P49" s="226">
        <f t="shared" si="19"/>
        <v>22.061387866666667</v>
      </c>
      <c r="Q49" s="14">
        <v>2010</v>
      </c>
      <c r="R49" s="312">
        <v>70.5</v>
      </c>
      <c r="S49" s="226">
        <v>13.0204874</v>
      </c>
      <c r="T49" s="226">
        <v>15.384088999999999</v>
      </c>
      <c r="U49" s="226">
        <v>20.640467399999999</v>
      </c>
      <c r="V49" s="226">
        <v>23.463007099999999</v>
      </c>
      <c r="W49" s="227">
        <v>28.530276300000001</v>
      </c>
      <c r="X49" s="142">
        <v>31.33</v>
      </c>
      <c r="Y49" s="236">
        <v>80</v>
      </c>
      <c r="Z49" s="142">
        <f t="shared" si="20"/>
        <v>46.450878025454543</v>
      </c>
      <c r="AA49" s="142">
        <f t="shared" si="12"/>
        <v>100</v>
      </c>
      <c r="AB49" s="226">
        <v>2.4500000000000002</v>
      </c>
      <c r="AC49" s="226">
        <v>1.54</v>
      </c>
      <c r="AD49" s="315">
        <f t="shared" si="13"/>
        <v>0.64896042499177331</v>
      </c>
      <c r="AE49" s="142">
        <f>W49</f>
        <v>28.530276300000001</v>
      </c>
      <c r="AF49" s="312">
        <f>AQ49*0.1912+12.504</f>
        <v>28.488320000000002</v>
      </c>
      <c r="AG49" s="428">
        <f t="shared" si="5"/>
        <v>83.618581500000019</v>
      </c>
      <c r="AH49" s="418">
        <f t="shared" si="6"/>
        <v>-3.5999999999999943</v>
      </c>
      <c r="AI49" s="237">
        <f t="shared" si="14"/>
        <v>-2.0097814999999919</v>
      </c>
      <c r="AJ49" s="142">
        <f t="shared" si="7"/>
        <v>-4.1956299999998947E-2</v>
      </c>
      <c r="AK49" s="242">
        <f>AY49*2</f>
        <v>118.06559999999999</v>
      </c>
      <c r="AL49" s="242">
        <f>MIN((AK49*0.1912+12.504),MAX(S49:X49))</f>
        <v>31.33</v>
      </c>
      <c r="AM49" s="242">
        <f t="shared" si="8"/>
        <v>97.617199999999983</v>
      </c>
      <c r="AN49" s="242"/>
      <c r="AO49" s="242"/>
      <c r="AP49" s="499">
        <v>81</v>
      </c>
      <c r="AQ49" s="243">
        <v>83.6</v>
      </c>
      <c r="AR49" s="243">
        <f>AQ49*0.1912+12.504</f>
        <v>28.488320000000002</v>
      </c>
      <c r="AS49" s="243">
        <f>AP49*0.1912+12.504</f>
        <v>27.991199999999999</v>
      </c>
      <c r="AT49" s="313" t="s">
        <v>299</v>
      </c>
      <c r="AU49" s="14">
        <v>0.52200000000000002</v>
      </c>
      <c r="AV49" s="14">
        <v>0.74299999999999999</v>
      </c>
      <c r="AW49" s="127">
        <v>87</v>
      </c>
      <c r="AX49" s="14">
        <v>3.9670041600000006</v>
      </c>
      <c r="AY49">
        <f>AX49*1000/1.12/60</f>
        <v>59.032799999999995</v>
      </c>
      <c r="AZ49" s="14">
        <f t="shared" si="9"/>
        <v>0.88422598148739218</v>
      </c>
      <c r="BA49" s="14">
        <f t="shared" si="10"/>
        <v>1.250239387168848</v>
      </c>
      <c r="BC49" s="29">
        <v>59</v>
      </c>
      <c r="BD49" s="31">
        <v>2010</v>
      </c>
      <c r="BE49" s="281">
        <f t="shared" si="18"/>
        <v>70.8</v>
      </c>
      <c r="BF49" s="14">
        <v>2010</v>
      </c>
      <c r="BG49" s="226">
        <f t="shared" si="11"/>
        <v>18.309512599999998</v>
      </c>
      <c r="BK49" s="301">
        <v>23.0102197</v>
      </c>
      <c r="BL49" s="301">
        <v>28.053913300000001</v>
      </c>
      <c r="BM49" s="301">
        <v>35.5309423</v>
      </c>
      <c r="BN49" s="302">
        <v>40.0566891</v>
      </c>
      <c r="BO49" s="301">
        <v>38.100177600000002</v>
      </c>
      <c r="BP49" s="303">
        <v>39.880000000000003</v>
      </c>
    </row>
    <row r="50" spans="1:68">
      <c r="E50" s="59"/>
      <c r="P50" s="226">
        <f t="shared" si="19"/>
        <v>35.748750000000001</v>
      </c>
      <c r="Q50" s="14">
        <v>2011</v>
      </c>
      <c r="R50" s="312">
        <v>76.8</v>
      </c>
      <c r="S50" s="226">
        <v>27.515000000000001</v>
      </c>
      <c r="T50" s="226">
        <v>30.2925</v>
      </c>
      <c r="U50" s="226">
        <v>36.29</v>
      </c>
      <c r="V50" s="226">
        <v>35.262500000000003</v>
      </c>
      <c r="W50" s="226">
        <v>40.442500000000003</v>
      </c>
      <c r="X50" s="228">
        <v>44.69</v>
      </c>
      <c r="Y50" s="236">
        <v>100</v>
      </c>
      <c r="Z50" s="142">
        <f t="shared" si="20"/>
        <v>36.501818181818173</v>
      </c>
      <c r="AA50" s="142">
        <f t="shared" ref="AA50:AA55" si="21" xml:space="preserve"> MIN(((ABS(Y50-V50)*60)*0.0239)/AD50, 100)</f>
        <v>100</v>
      </c>
      <c r="AB50" s="226">
        <v>2.35</v>
      </c>
      <c r="AC50" s="226">
        <v>2.58</v>
      </c>
      <c r="AD50" s="315">
        <f>MIN((((X50*60*1.12)-(S50*60*1.12))*AB50/100)/Z50,1)</f>
        <v>0.74305230125522992</v>
      </c>
      <c r="AE50" s="142">
        <f>X50</f>
        <v>44.69</v>
      </c>
      <c r="AF50" s="312">
        <f>AQ50*0.1647+27.513</f>
        <v>39.799620000000004</v>
      </c>
      <c r="AG50" s="428">
        <f t="shared" si="5"/>
        <v>145.47020000000001</v>
      </c>
      <c r="AH50" s="418">
        <f t="shared" si="6"/>
        <v>5.4000000000000057</v>
      </c>
      <c r="AI50" s="237">
        <f t="shared" si="14"/>
        <v>-0.51439999999998776</v>
      </c>
      <c r="AJ50" s="142">
        <f t="shared" si="7"/>
        <v>-0.64287999999999812</v>
      </c>
      <c r="AK50" s="242">
        <f t="shared" si="15"/>
        <v>113.4846</v>
      </c>
      <c r="AL50" s="242">
        <f>MIN((AK50*0.1647+27.513),MAX(S50:X50))</f>
        <v>44.69</v>
      </c>
      <c r="AM50" s="242">
        <f t="shared" si="8"/>
        <v>166.70769999999999</v>
      </c>
      <c r="AN50" s="242"/>
      <c r="AO50" s="242"/>
      <c r="AP50" s="499">
        <v>69</v>
      </c>
      <c r="AQ50" s="243">
        <v>74.599999999999994</v>
      </c>
      <c r="AR50" s="243">
        <f>AQ50*0.1647+27.513</f>
        <v>39.799620000000004</v>
      </c>
      <c r="AS50" s="243">
        <f>AP50*0.1647+27.513</f>
        <v>38.877300000000005</v>
      </c>
      <c r="AT50" s="313" t="s">
        <v>300</v>
      </c>
      <c r="AU50" s="14">
        <v>0.60499999999999998</v>
      </c>
      <c r="AV50" s="14">
        <v>0.79200000000000004</v>
      </c>
      <c r="AW50" s="127">
        <v>89</v>
      </c>
      <c r="AX50" s="14">
        <v>3.8130825600000002</v>
      </c>
      <c r="AY50">
        <f t="shared" si="17"/>
        <v>56.7423</v>
      </c>
      <c r="AZ50" s="14">
        <f t="shared" si="9"/>
        <v>0.2696867308122623</v>
      </c>
      <c r="BA50" s="14">
        <f t="shared" si="10"/>
        <v>0.71850525844707991</v>
      </c>
      <c r="BC50" s="29">
        <v>56.7</v>
      </c>
      <c r="BD50" s="31">
        <v>2011</v>
      </c>
      <c r="BE50" s="281">
        <f t="shared" si="18"/>
        <v>68.040000000000006</v>
      </c>
      <c r="BF50" s="14">
        <v>2011</v>
      </c>
      <c r="BG50" s="226">
        <f t="shared" si="11"/>
        <v>17.174999999999997</v>
      </c>
      <c r="BK50" s="301">
        <v>29.798127399999998</v>
      </c>
      <c r="BL50" s="302">
        <v>31.3245662</v>
      </c>
      <c r="BM50" s="301">
        <v>27.846269299999999</v>
      </c>
      <c r="BN50" s="301">
        <v>25.885349399999999</v>
      </c>
      <c r="BO50" s="301">
        <v>27.2862735</v>
      </c>
      <c r="BP50" s="303">
        <v>28.23</v>
      </c>
    </row>
    <row r="51" spans="1:68">
      <c r="E51" s="59"/>
      <c r="P51" s="226">
        <f t="shared" si="19"/>
        <v>47.982083333333328</v>
      </c>
      <c r="Q51" s="14">
        <v>2012</v>
      </c>
      <c r="R51" s="312">
        <v>53.9</v>
      </c>
      <c r="S51" s="226">
        <v>27.074999999999999</v>
      </c>
      <c r="T51" s="226">
        <v>35.155000000000001</v>
      </c>
      <c r="U51" s="226">
        <v>48.397500000000001</v>
      </c>
      <c r="V51" s="226">
        <v>55.384999999999998</v>
      </c>
      <c r="W51" s="227">
        <v>60.65</v>
      </c>
      <c r="X51" s="142">
        <v>61.23</v>
      </c>
      <c r="Y51" s="236">
        <v>80</v>
      </c>
      <c r="Z51" s="142">
        <f t="shared" si="20"/>
        <v>55.763045454545441</v>
      </c>
      <c r="AA51" s="142">
        <f t="shared" si="21"/>
        <v>44.665344128206392</v>
      </c>
      <c r="AB51" s="226">
        <v>1.92</v>
      </c>
      <c r="AC51" s="226">
        <v>3.43</v>
      </c>
      <c r="AD51" s="315">
        <f t="shared" si="13"/>
        <v>0.79027511572913622</v>
      </c>
      <c r="AE51" s="142">
        <f>W51</f>
        <v>60.65</v>
      </c>
      <c r="AF51" s="312">
        <f>AQ51*0.3632+29.82</f>
        <v>43.222079999999998</v>
      </c>
      <c r="AG51" s="428">
        <f t="shared" si="5"/>
        <v>245.71215999999998</v>
      </c>
      <c r="AH51" s="418">
        <f t="shared" si="6"/>
        <v>43.1</v>
      </c>
      <c r="AI51" s="237">
        <f t="shared" si="14"/>
        <v>-65.589600000000004</v>
      </c>
      <c r="AJ51" s="142">
        <f t="shared" si="7"/>
        <v>-17.42792</v>
      </c>
      <c r="AK51" s="242">
        <f t="shared" si="15"/>
        <v>115.07568000000001</v>
      </c>
      <c r="AL51" s="242">
        <f>MIN((AK51*0.3632+29.82),MAX(S51:X51))</f>
        <v>61.23</v>
      </c>
      <c r="AM51" s="242">
        <f t="shared" si="8"/>
        <v>248.61215999999996</v>
      </c>
      <c r="AN51" s="242"/>
      <c r="AO51" s="242"/>
      <c r="AP51" s="499">
        <v>55</v>
      </c>
      <c r="AQ51" s="243">
        <v>36.9</v>
      </c>
      <c r="AR51" s="243">
        <f>AQ51*0.3632+29.82</f>
        <v>43.222079999999998</v>
      </c>
      <c r="AS51" s="243">
        <f>AP51*0.3632+29.82</f>
        <v>49.796000000000006</v>
      </c>
      <c r="AT51" s="313" t="s">
        <v>301</v>
      </c>
      <c r="AU51" s="14">
        <v>0.53700000000000003</v>
      </c>
      <c r="AV51" s="14">
        <v>0.64</v>
      </c>
      <c r="AW51" s="127">
        <v>90</v>
      </c>
      <c r="AX51" s="14">
        <v>3.8665428480000008</v>
      </c>
      <c r="AY51">
        <f t="shared" si="17"/>
        <v>57.537840000000003</v>
      </c>
      <c r="AZ51" s="14">
        <f t="shared" si="9"/>
        <v>6.0299853013228717E-2</v>
      </c>
      <c r="BA51" s="14">
        <f t="shared" si="10"/>
        <v>0.11971255920300504</v>
      </c>
      <c r="BC51" s="29">
        <v>57.53</v>
      </c>
      <c r="BD51" s="31">
        <v>2012</v>
      </c>
      <c r="BE51" s="281">
        <f t="shared" si="18"/>
        <v>69.036000000000001</v>
      </c>
      <c r="BF51" s="14">
        <v>2012</v>
      </c>
      <c r="BG51" s="226">
        <f t="shared" si="11"/>
        <v>34.155000000000001</v>
      </c>
      <c r="BK51" s="301">
        <v>28.515000000000001</v>
      </c>
      <c r="BL51" s="301">
        <v>34.177500000000002</v>
      </c>
      <c r="BM51" s="301">
        <v>32.770000000000003</v>
      </c>
      <c r="BN51" s="302">
        <v>39.1325</v>
      </c>
      <c r="BO51" s="301">
        <v>43.24</v>
      </c>
      <c r="BP51" s="295">
        <v>40.090000000000003</v>
      </c>
    </row>
    <row r="52" spans="1:68">
      <c r="E52" s="59"/>
      <c r="N52" s="317">
        <v>43440</v>
      </c>
      <c r="P52" s="226">
        <f t="shared" si="19"/>
        <v>34.105323666666663</v>
      </c>
      <c r="Q52" s="14">
        <v>2013</v>
      </c>
      <c r="R52" s="312">
        <v>25.092081817739999</v>
      </c>
      <c r="S52" s="226">
        <v>23.0102197</v>
      </c>
      <c r="T52" s="226">
        <v>28.053913300000001</v>
      </c>
      <c r="U52" s="226">
        <v>35.5309423</v>
      </c>
      <c r="V52" s="227">
        <v>40.0566891</v>
      </c>
      <c r="W52" s="226">
        <v>38.100177600000002</v>
      </c>
      <c r="X52" s="142">
        <v>39.880000000000003</v>
      </c>
      <c r="Y52" s="236">
        <v>60</v>
      </c>
      <c r="Z52" s="142">
        <f t="shared" si="20"/>
        <v>18.898632550909102</v>
      </c>
      <c r="AA52" s="142">
        <f t="shared" si="21"/>
        <v>28.598707830599999</v>
      </c>
      <c r="AB52" s="226">
        <v>2.15</v>
      </c>
      <c r="AC52" s="226">
        <v>2.42</v>
      </c>
      <c r="AD52" s="315">
        <f>MIN((((X52*60*1.12)-(S52*60*1.12))*AB52/100)/Z52,1)</f>
        <v>1</v>
      </c>
      <c r="AE52" s="142">
        <f>V52</f>
        <v>40.0566891</v>
      </c>
      <c r="AF52" s="312">
        <f>AQ52*0.17+25.604</f>
        <v>25.603999999999999</v>
      </c>
      <c r="AG52" s="428">
        <f t="shared" si="5"/>
        <v>130.78004800000002</v>
      </c>
      <c r="AH52" s="418">
        <f t="shared" si="6"/>
        <v>80</v>
      </c>
      <c r="AI52" s="237">
        <f t="shared" si="14"/>
        <v>-22.480888000000014</v>
      </c>
      <c r="AJ52" s="142">
        <f t="shared" si="7"/>
        <v>-12.496177600000003</v>
      </c>
      <c r="AK52" s="242">
        <f t="shared" ref="AK52:AK57" si="22">AY52*2</f>
        <v>119.44167999999999</v>
      </c>
      <c r="AL52" s="242">
        <f>MIN((AK52*0.17+25.604),MAX(S52:X52))</f>
        <v>40.0566891</v>
      </c>
      <c r="AM52" s="242">
        <f t="shared" si="8"/>
        <v>140.56260550000002</v>
      </c>
      <c r="AN52" s="242"/>
      <c r="AO52" s="242"/>
      <c r="AP52" s="499">
        <v>28</v>
      </c>
      <c r="AQ52" s="243">
        <v>0</v>
      </c>
      <c r="AR52" s="243">
        <f>AQ52*0.17+25.604</f>
        <v>25.603999999999999</v>
      </c>
      <c r="AS52" s="243">
        <f>AP52*0.17+25.604</f>
        <v>30.364000000000001</v>
      </c>
      <c r="AT52" s="313" t="s">
        <v>302</v>
      </c>
      <c r="AU52" s="14">
        <v>0.34100000000000003</v>
      </c>
      <c r="AV52" s="14">
        <v>0.30199999999999999</v>
      </c>
      <c r="AW52" s="127">
        <v>108</v>
      </c>
      <c r="AX52" s="14">
        <v>4.0132404480000003</v>
      </c>
      <c r="AY52">
        <f>AX52*1000/1.12/60</f>
        <v>59.720839999999995</v>
      </c>
      <c r="AZ52" s="14">
        <f t="shared" si="9"/>
        <v>0.49751354062186537</v>
      </c>
      <c r="BA52" s="14">
        <f t="shared" si="10"/>
        <v>0.370810385713641</v>
      </c>
      <c r="BC52" s="29">
        <v>59.72</v>
      </c>
      <c r="BD52" s="31">
        <v>2013</v>
      </c>
      <c r="BE52" s="281">
        <f t="shared" si="18"/>
        <v>71.664000000000001</v>
      </c>
      <c r="BF52" s="14">
        <v>2013</v>
      </c>
      <c r="BG52" s="226">
        <f t="shared" si="11"/>
        <v>17.046469399999999</v>
      </c>
      <c r="BK52" s="295">
        <v>28.48</v>
      </c>
      <c r="BL52" s="295">
        <v>46.99</v>
      </c>
      <c r="BM52" s="295">
        <v>48.65</v>
      </c>
      <c r="BN52" s="295">
        <v>64.97</v>
      </c>
      <c r="BO52" s="296">
        <v>75.23</v>
      </c>
      <c r="BP52" s="295">
        <v>78.819999999999993</v>
      </c>
    </row>
    <row r="53" spans="1:68">
      <c r="E53" s="59"/>
      <c r="L53" s="513" t="s">
        <v>138</v>
      </c>
      <c r="M53" s="514" t="s">
        <v>138</v>
      </c>
      <c r="N53" s="280" t="s">
        <v>142</v>
      </c>
      <c r="P53" s="226">
        <f t="shared" si="19"/>
        <v>28.395097633333332</v>
      </c>
      <c r="Q53" s="14">
        <v>2014</v>
      </c>
      <c r="R53" s="312">
        <v>27.7</v>
      </c>
      <c r="S53" s="226">
        <v>29.798127399999998</v>
      </c>
      <c r="T53" s="227">
        <v>31.3245662</v>
      </c>
      <c r="U53" s="226">
        <v>27.846269299999999</v>
      </c>
      <c r="V53" s="226">
        <v>25.885349399999999</v>
      </c>
      <c r="W53" s="226">
        <v>27.2862735</v>
      </c>
      <c r="X53" s="142">
        <v>28.23</v>
      </c>
      <c r="Y53" s="236">
        <v>20</v>
      </c>
      <c r="Z53" s="142">
        <f xml:space="preserve"> MIN(((ABS(X53-U53)*60)*0.0239)/0.33, 100)</f>
        <v>1.6674843145454588</v>
      </c>
      <c r="AA53" s="142">
        <f t="shared" si="21"/>
        <v>-5.4732176270540185</v>
      </c>
      <c r="AB53" s="226">
        <v>2.44</v>
      </c>
      <c r="AC53" s="226">
        <v>1.94</v>
      </c>
      <c r="AD53" s="315">
        <f t="shared" si="13"/>
        <v>-1.5419798032300505</v>
      </c>
      <c r="AE53" s="142">
        <f>T53</f>
        <v>31.3245662</v>
      </c>
      <c r="AF53" s="312">
        <f>AQ53*-0.0313+29.961</f>
        <v>29.960999999999999</v>
      </c>
      <c r="AG53" s="428">
        <f t="shared" si="5"/>
        <v>86.398387499999998</v>
      </c>
      <c r="AH53" s="418">
        <f t="shared" si="6"/>
        <v>80</v>
      </c>
      <c r="AI53" s="237">
        <f t="shared" si="14"/>
        <v>53.373632499999992</v>
      </c>
      <c r="AJ53" s="142">
        <f t="shared" si="7"/>
        <v>2.6747264999999985</v>
      </c>
      <c r="AK53" s="242">
        <f t="shared" si="22"/>
        <v>100.06595999999999</v>
      </c>
      <c r="AL53" s="242">
        <f>MIN((AK53*-0.0313+29.961),MAX(S53:X53))</f>
        <v>26.828935452</v>
      </c>
      <c r="AM53" s="242">
        <f t="shared" si="8"/>
        <v>84.111697260000014</v>
      </c>
      <c r="AN53" s="242"/>
      <c r="AO53" s="242"/>
      <c r="AP53" s="499">
        <v>21</v>
      </c>
      <c r="AQ53" s="243">
        <v>0</v>
      </c>
      <c r="AR53" s="243">
        <f>AQ53*-0.0313+29.961</f>
        <v>29.960999999999999</v>
      </c>
      <c r="AS53" s="243">
        <f>AP53*-0.0313+29.961</f>
        <v>29.303699999999999</v>
      </c>
      <c r="AT53" s="313" t="s">
        <v>293</v>
      </c>
      <c r="AU53" s="222">
        <v>0.33900000000000002</v>
      </c>
      <c r="AV53" s="222">
        <v>0.23499999999999999</v>
      </c>
      <c r="AW53" s="127">
        <v>76</v>
      </c>
      <c r="AX53" s="14">
        <v>3.362216256</v>
      </c>
      <c r="AY53">
        <f>AX53*1000/1.12/60</f>
        <v>50.032979999999995</v>
      </c>
      <c r="AZ53" s="14">
        <f t="shared" si="9"/>
        <v>0.77233368756641851</v>
      </c>
      <c r="BA53" s="14">
        <f t="shared" si="10"/>
        <v>1.8774353524619241E-2</v>
      </c>
      <c r="BC53" s="29">
        <v>50.03</v>
      </c>
      <c r="BD53" s="31">
        <v>2014</v>
      </c>
      <c r="BE53" s="281">
        <f t="shared" si="18"/>
        <v>60.036000000000001</v>
      </c>
      <c r="BF53" s="14">
        <v>2014</v>
      </c>
      <c r="BG53" s="226">
        <f t="shared" si="11"/>
        <v>5.4392168000000005</v>
      </c>
      <c r="BK53" s="295">
        <v>17.8</v>
      </c>
      <c r="BL53" s="295">
        <v>30.93</v>
      </c>
      <c r="BM53" s="295">
        <v>42.13</v>
      </c>
      <c r="BN53" s="295">
        <v>61.08</v>
      </c>
      <c r="BO53" s="295">
        <v>71.34</v>
      </c>
      <c r="BP53" s="295">
        <v>79.709999999999994</v>
      </c>
    </row>
    <row r="54" spans="1:68" ht="23.25">
      <c r="E54" s="500" t="s">
        <v>138</v>
      </c>
      <c r="F54" s="501" t="s">
        <v>139</v>
      </c>
      <c r="L54" s="511" t="s">
        <v>268</v>
      </c>
      <c r="M54" s="515" t="s">
        <v>269</v>
      </c>
      <c r="N54" s="280" t="s">
        <v>45</v>
      </c>
      <c r="P54" s="226">
        <f t="shared" si="19"/>
        <v>36.320833333333333</v>
      </c>
      <c r="Q54" s="14">
        <v>2015</v>
      </c>
      <c r="R54" s="310">
        <v>39.4</v>
      </c>
      <c r="S54" s="226">
        <v>28.515000000000001</v>
      </c>
      <c r="T54" s="226">
        <v>34.177500000000002</v>
      </c>
      <c r="U54" s="226">
        <v>32.770000000000003</v>
      </c>
      <c r="V54" s="235">
        <v>39.1325</v>
      </c>
      <c r="W54" s="227">
        <v>43.24</v>
      </c>
      <c r="X54" s="14">
        <v>40.090000000000003</v>
      </c>
      <c r="Y54" s="236">
        <v>80</v>
      </c>
      <c r="Z54" s="142">
        <f xml:space="preserve"> MIN(((ABS(X54-U54)*60)*0.0239)/0.33, 100)</f>
        <v>31.808727272727275</v>
      </c>
      <c r="AA54" s="142">
        <f t="shared" si="21"/>
        <v>100</v>
      </c>
      <c r="AB54" s="226">
        <v>2.1339999999999999</v>
      </c>
      <c r="AC54" s="226">
        <v>2.56</v>
      </c>
      <c r="AD54" s="315">
        <f t="shared" si="13"/>
        <v>0.52184123739625476</v>
      </c>
      <c r="AE54" s="142">
        <v>43.24</v>
      </c>
      <c r="AF54" s="312">
        <f>AQ54*0.1306+29.79</f>
        <v>31.892659999999999</v>
      </c>
      <c r="AG54" s="428">
        <f t="shared" si="5"/>
        <v>175.12664000000001</v>
      </c>
      <c r="AH54" s="418">
        <f t="shared" si="6"/>
        <v>63.9</v>
      </c>
      <c r="AI54" s="237">
        <f>AH54*0.5 + AJ54*5</f>
        <v>-24.786700000000014</v>
      </c>
      <c r="AJ54" s="142">
        <f t="shared" si="7"/>
        <v>-11.347340000000003</v>
      </c>
      <c r="AK54" s="242">
        <f t="shared" si="22"/>
        <v>82.146719999999988</v>
      </c>
      <c r="AL54" s="242">
        <f>MIN((AK54*0.1306+29.79),MAX(S54:X54))</f>
        <v>40.518361631999994</v>
      </c>
      <c r="AM54" s="242">
        <f t="shared" si="8"/>
        <v>161.51844815999999</v>
      </c>
      <c r="AN54" s="242"/>
      <c r="AO54" s="242"/>
      <c r="AP54" s="499">
        <v>32</v>
      </c>
      <c r="AQ54" s="243">
        <v>16.100000000000001</v>
      </c>
      <c r="AR54" s="29">
        <f>AQ54*0.1306+29.79</f>
        <v>31.892659999999999</v>
      </c>
      <c r="AS54" s="243">
        <f>AP54*0.1306+29.79</f>
        <v>33.969200000000001</v>
      </c>
      <c r="AT54" s="313" t="s">
        <v>303</v>
      </c>
      <c r="AU54" s="222">
        <v>0.41199999999999998</v>
      </c>
      <c r="AV54" s="222">
        <v>0.45500000000000002</v>
      </c>
      <c r="AW54" s="127">
        <v>79</v>
      </c>
      <c r="AX54" s="14">
        <v>2.7601297919999999</v>
      </c>
      <c r="AY54">
        <f>AX54*1000/1.12/60</f>
        <v>41.073359999999994</v>
      </c>
      <c r="AZ54" s="14">
        <f t="shared" si="9"/>
        <v>2.4528810177101283E-2</v>
      </c>
      <c r="BA54" s="14">
        <f t="shared" si="10"/>
        <v>1.7211274632077944E-2</v>
      </c>
      <c r="BC54" s="29">
        <v>41.07</v>
      </c>
      <c r="BD54" s="31">
        <v>2015</v>
      </c>
      <c r="BE54" s="281">
        <f>BC54*1.2</f>
        <v>49.283999999999999</v>
      </c>
      <c r="BF54" s="14">
        <v>2015</v>
      </c>
      <c r="BG54" s="226">
        <f t="shared" si="11"/>
        <v>14.725000000000001</v>
      </c>
      <c r="BK54" s="295">
        <v>25.17</v>
      </c>
      <c r="BL54" s="295">
        <v>28.82</v>
      </c>
      <c r="BM54" s="295">
        <v>30.75</v>
      </c>
      <c r="BN54" s="295">
        <v>28.09</v>
      </c>
      <c r="BO54" s="295">
        <v>30.28</v>
      </c>
      <c r="BP54" s="295">
        <v>30.97</v>
      </c>
    </row>
    <row r="55" spans="1:68" s="229" customFormat="1">
      <c r="A55" s="229">
        <v>4</v>
      </c>
      <c r="B55" s="229">
        <v>502</v>
      </c>
      <c r="C55" s="229">
        <v>2001</v>
      </c>
      <c r="D55" s="229">
        <v>40</v>
      </c>
      <c r="E55" s="230">
        <v>0.25584000000000001</v>
      </c>
      <c r="F55" s="229">
        <v>55</v>
      </c>
      <c r="G55" s="229">
        <f>E56/E55</f>
        <v>1.1660412757973733</v>
      </c>
      <c r="H55" s="229">
        <f>IF(G55&lt;1,1,E56/E55*1.69-0.7)</f>
        <v>1.2706097560975609</v>
      </c>
      <c r="I55" s="229">
        <f t="shared" si="0"/>
        <v>4.6516363636363639E-3</v>
      </c>
      <c r="J55" s="229">
        <f>590*EXP(I55*258.2)</f>
        <v>1960.9317972027375</v>
      </c>
      <c r="P55" s="226">
        <f>AVERAGE(S55:X55)</f>
        <v>57.19</v>
      </c>
      <c r="Q55" s="14">
        <v>2016</v>
      </c>
      <c r="R55" s="310">
        <v>55.5</v>
      </c>
      <c r="S55" s="14">
        <v>28.48</v>
      </c>
      <c r="T55" s="14">
        <v>46.99</v>
      </c>
      <c r="U55" s="14">
        <v>48.65</v>
      </c>
      <c r="V55" s="14">
        <v>64.97</v>
      </c>
      <c r="W55" s="26">
        <v>75.23</v>
      </c>
      <c r="X55" s="14">
        <v>78.819999999999993</v>
      </c>
      <c r="Y55" s="243">
        <v>80</v>
      </c>
      <c r="Z55" s="291">
        <f xml:space="preserve"> MIN(((ABS(X55-U55)*60)*0.0239)/0.33, 100)</f>
        <v>100</v>
      </c>
      <c r="AA55" s="142">
        <f t="shared" si="21"/>
        <v>32.259568029622791</v>
      </c>
      <c r="AB55" s="226">
        <v>1.9750000000000001</v>
      </c>
      <c r="AC55" s="226"/>
      <c r="AD55" s="315">
        <f>MIN((((X55*60*1.12)-(S55*60*1.12))*AB55/100)/Z55,1)</f>
        <v>0.66811248000000023</v>
      </c>
      <c r="AE55" s="14">
        <f>W55</f>
        <v>75.23</v>
      </c>
      <c r="AF55" s="310">
        <f>0.5039*R55+31.994</f>
        <v>59.960450000000002</v>
      </c>
      <c r="AG55" s="428">
        <f t="shared" si="5"/>
        <v>333.33000000000004</v>
      </c>
      <c r="AH55" s="418">
        <f t="shared" si="6"/>
        <v>34.700000000000003</v>
      </c>
      <c r="AI55" s="237">
        <f t="shared" si="14"/>
        <v>-84.696650000000034</v>
      </c>
      <c r="AJ55" s="142">
        <f t="shared" si="7"/>
        <v>-20.409330000000004</v>
      </c>
      <c r="AK55" s="242">
        <f t="shared" si="22"/>
        <v>85.64</v>
      </c>
      <c r="AL55" s="242">
        <f>MIN((AK55*0.5039+31.994),MAX(S55:X55))</f>
        <v>75.147996000000006</v>
      </c>
      <c r="AM55" s="242">
        <f t="shared" si="8"/>
        <v>332.91998000000007</v>
      </c>
      <c r="AN55" s="242"/>
      <c r="AO55" s="242"/>
      <c r="AP55" s="499">
        <v>66</v>
      </c>
      <c r="AQ55" s="14">
        <v>45.3</v>
      </c>
      <c r="AR55" s="29">
        <f>AQ55*0.5039+31.994</f>
        <v>54.82067</v>
      </c>
      <c r="AS55" s="243">
        <f>AP55*0.5039+31.994</f>
        <v>65.251400000000004</v>
      </c>
      <c r="AT55" s="245" t="s">
        <v>362</v>
      </c>
      <c r="AU55" s="14">
        <v>0.59099999999999997</v>
      </c>
      <c r="AV55" s="14">
        <v>0.72399999999999998</v>
      </c>
      <c r="AW55" s="127">
        <v>100</v>
      </c>
      <c r="AX55" s="14"/>
      <c r="AY55">
        <v>42.82</v>
      </c>
      <c r="AZ55" s="14"/>
      <c r="BA55" s="14">
        <f t="shared" si="10"/>
        <v>0.29586399391017504</v>
      </c>
      <c r="BB55" s="14"/>
      <c r="BC55" s="29">
        <v>42.82</v>
      </c>
      <c r="BD55" s="31">
        <v>2016</v>
      </c>
      <c r="BE55" s="281">
        <f>BC55*1.2</f>
        <v>51.384</v>
      </c>
      <c r="BF55" s="14">
        <v>2016</v>
      </c>
      <c r="BG55" s="226">
        <f t="shared" si="11"/>
        <v>50.339999999999989</v>
      </c>
      <c r="BH55" s="14"/>
      <c r="BI55" s="14"/>
      <c r="BJ55" s="14"/>
      <c r="BK55" s="295"/>
      <c r="BL55" s="295"/>
      <c r="BM55" s="295"/>
      <c r="BN55" s="295"/>
      <c r="BO55" s="295"/>
      <c r="BP55" s="295"/>
    </row>
    <row r="56" spans="1:68">
      <c r="A56" s="14">
        <v>4</v>
      </c>
      <c r="B56" s="14">
        <v>502</v>
      </c>
      <c r="C56" s="14">
        <v>2001</v>
      </c>
      <c r="D56" s="14">
        <v>100</v>
      </c>
      <c r="E56" s="60">
        <v>0.29831999999999997</v>
      </c>
      <c r="F56" s="14">
        <v>55</v>
      </c>
      <c r="I56" s="14">
        <f t="shared" si="0"/>
        <v>5.4239999999999991E-3</v>
      </c>
      <c r="J56" s="14">
        <f>590*EXP(I56*258.2)</f>
        <v>2393.7090288557561</v>
      </c>
      <c r="K56" s="14">
        <f>((J56*0.0239)-(J55*0.0239))/0.5</f>
        <v>20.686751673014285</v>
      </c>
      <c r="L56" s="14">
        <v>0.25</v>
      </c>
      <c r="M56" s="14">
        <v>0.28999999999999998</v>
      </c>
      <c r="N56" s="14">
        <v>42</v>
      </c>
      <c r="P56" s="226">
        <f t="shared" si="19"/>
        <v>50.498333333333335</v>
      </c>
      <c r="Q56" s="14">
        <v>2017</v>
      </c>
      <c r="R56" s="310">
        <v>36.5</v>
      </c>
      <c r="S56" s="14">
        <v>17.8</v>
      </c>
      <c r="T56" s="14">
        <v>30.93</v>
      </c>
      <c r="U56" s="14">
        <v>42.13</v>
      </c>
      <c r="V56" s="14">
        <v>61.08</v>
      </c>
      <c r="W56" s="14">
        <v>71.34</v>
      </c>
      <c r="X56" s="26">
        <v>79.709999999999994</v>
      </c>
      <c r="Y56" s="243">
        <v>100</v>
      </c>
      <c r="Z56" s="14">
        <f xml:space="preserve"> MIN(((ABS(X56-U56)*60)*0.0239)/0.33, 100)</f>
        <v>100</v>
      </c>
      <c r="AA56" s="142">
        <f xml:space="preserve"> MIN(((ABS(Y56-V56)*60)*0.0239)/AD56, 100)</f>
        <v>57.085267907772788</v>
      </c>
      <c r="AB56" s="226">
        <v>2.35</v>
      </c>
      <c r="AC56" s="226"/>
      <c r="AD56" s="315">
        <f>MIN((((X56*60*1.12)-(S56*60*1.12))*AB56/100)/Z56,1)</f>
        <v>0.97768272000000001</v>
      </c>
      <c r="AE56" s="14">
        <v>79.709999999999994</v>
      </c>
      <c r="AF56" s="310">
        <f>0.5039*R56+31.994</f>
        <v>50.38635</v>
      </c>
      <c r="AH56" s="418">
        <f t="shared" si="6"/>
        <v>55.8</v>
      </c>
      <c r="AI56" s="142">
        <f>SUM(AI38:AI55)</f>
        <v>-395.03154099999995</v>
      </c>
      <c r="AJ56" s="142">
        <f t="shared" si="7"/>
        <v>-37.416500000000006</v>
      </c>
      <c r="AK56" s="242">
        <f t="shared" si="22"/>
        <v>0</v>
      </c>
      <c r="AL56" s="242">
        <f>MIN((AK56*0.5039+31.994),MAX(S56:X56))</f>
        <v>31.994</v>
      </c>
      <c r="AM56" s="242">
        <f t="shared" si="8"/>
        <v>159.97</v>
      </c>
      <c r="AN56" s="242"/>
      <c r="AO56" s="242"/>
      <c r="AP56" s="499">
        <v>43</v>
      </c>
      <c r="AQ56" s="14">
        <v>24.2</v>
      </c>
      <c r="AR56" s="29">
        <f>AQ56*0.6425+18.375</f>
        <v>33.923499999999997</v>
      </c>
      <c r="AS56" s="243">
        <f>AP56*0.6425+18.375</f>
        <v>46.002499999999998</v>
      </c>
      <c r="AT56" s="437" t="s">
        <v>827</v>
      </c>
      <c r="AU56" s="14">
        <v>0.33400000000000002</v>
      </c>
      <c r="AV56" s="14">
        <v>0.34599999999999997</v>
      </c>
      <c r="AW56" s="127">
        <v>98</v>
      </c>
      <c r="BA56" s="14">
        <f t="shared" si="10"/>
        <v>0.54209007652741181</v>
      </c>
      <c r="BG56" s="226">
        <f t="shared" si="11"/>
        <v>61.91</v>
      </c>
    </row>
    <row r="57" spans="1:68">
      <c r="A57" s="14">
        <v>1</v>
      </c>
      <c r="B57" s="14">
        <v>502</v>
      </c>
      <c r="C57" s="14">
        <v>2002</v>
      </c>
      <c r="D57" s="14">
        <v>40</v>
      </c>
      <c r="E57" s="61">
        <v>0.303452308</v>
      </c>
      <c r="F57" s="14">
        <v>66</v>
      </c>
      <c r="G57" s="14">
        <f>E58/E57</f>
        <v>1.2162779397940846</v>
      </c>
      <c r="H57" s="14">
        <f>IF(G57&lt;1,1,E58/E57*1.69-0.7)</f>
        <v>1.3555097182520031</v>
      </c>
      <c r="I57" s="14">
        <f t="shared" si="0"/>
        <v>4.5977622424242422E-3</v>
      </c>
      <c r="J57" s="14">
        <f>590*EXP(I57*258.2)</f>
        <v>1933.8434913498797</v>
      </c>
      <c r="P57" s="226">
        <f>AVERAGE(S57:X57)</f>
        <v>29.013333333333335</v>
      </c>
      <c r="Q57" s="14">
        <v>2018</v>
      </c>
      <c r="R57" s="310">
        <v>34.1</v>
      </c>
      <c r="S57" s="14">
        <v>25.17</v>
      </c>
      <c r="T57" s="26">
        <v>28.82</v>
      </c>
      <c r="U57" s="14">
        <v>30.75</v>
      </c>
      <c r="V57" s="14">
        <v>28.09</v>
      </c>
      <c r="W57" s="14">
        <v>30.28</v>
      </c>
      <c r="X57" s="14">
        <v>30.97</v>
      </c>
      <c r="Y57" s="243">
        <v>20</v>
      </c>
      <c r="Z57" s="14">
        <f xml:space="preserve"> MIN(((ABS(X57-U57)*60)*0.0239)/0.33, 100)</f>
        <v>0.95599999999999508</v>
      </c>
      <c r="AA57" s="142">
        <f xml:space="preserve"> MIN(((ABS(Y57-V57)*60)*0.0239)/AD57, 100)</f>
        <v>11.60106</v>
      </c>
      <c r="AB57" s="14">
        <v>2.35</v>
      </c>
      <c r="AD57" s="315">
        <f>MIN((((X57*60*1.12)-(S57*60*1.12))*AB57/100)/Z57,1)</f>
        <v>1</v>
      </c>
      <c r="AE57" s="14">
        <v>30.75</v>
      </c>
      <c r="AF57" s="310">
        <f>0.5039*R57+31.994</f>
        <v>49.176990000000004</v>
      </c>
      <c r="AH57" s="418">
        <f t="shared" si="6"/>
        <v>80</v>
      </c>
      <c r="AJ57" s="142">
        <f t="shared" si="7"/>
        <v>-3.4610000000000021</v>
      </c>
      <c r="AK57" s="242">
        <f t="shared" si="22"/>
        <v>0</v>
      </c>
      <c r="AL57" s="242">
        <f>MIN((AK57*0.5039+31.994),MAX(S57:X57))</f>
        <v>30.97</v>
      </c>
      <c r="AM57" s="242">
        <f t="shared" si="8"/>
        <v>154.85</v>
      </c>
      <c r="AN57" s="242"/>
      <c r="AO57" s="242"/>
      <c r="AP57" s="499">
        <f t="shared" si="16"/>
        <v>0</v>
      </c>
      <c r="AQ57" s="14">
        <v>0</v>
      </c>
      <c r="AR57" s="29">
        <f>AQ57*0.0439+26.819</f>
        <v>26.818999999999999</v>
      </c>
      <c r="AS57" s="243">
        <f>AP57*0.0439+26.819</f>
        <v>26.818999999999999</v>
      </c>
      <c r="AT57" s="437" t="s">
        <v>826</v>
      </c>
      <c r="AU57" s="14">
        <v>0.42</v>
      </c>
      <c r="AV57" s="14">
        <v>0.28100000000000003</v>
      </c>
      <c r="AW57" s="127">
        <v>97</v>
      </c>
      <c r="BG57" s="14">
        <f t="shared" si="11"/>
        <v>5.7999999999999972</v>
      </c>
    </row>
    <row r="58" spans="1:68">
      <c r="A58" s="14">
        <v>1</v>
      </c>
      <c r="B58" s="14">
        <v>502</v>
      </c>
      <c r="C58" s="14">
        <v>2002</v>
      </c>
      <c r="D58" s="14">
        <v>100</v>
      </c>
      <c r="E58" s="62">
        <v>0.369082348</v>
      </c>
      <c r="F58" s="14">
        <v>66</v>
      </c>
      <c r="I58" s="14">
        <f t="shared" si="0"/>
        <v>5.5921567878787883E-3</v>
      </c>
      <c r="J58" s="14">
        <f t="shared" si="1"/>
        <v>2499.9285227062601</v>
      </c>
      <c r="K58" s="14">
        <f>((J58*0.0239)-(J57*0.0239))/0.5</f>
        <v>27.058864498834993</v>
      </c>
      <c r="L58" s="14">
        <v>0.3</v>
      </c>
      <c r="M58" s="14">
        <v>0.37</v>
      </c>
      <c r="N58" s="14">
        <v>48</v>
      </c>
      <c r="P58" s="226"/>
      <c r="AG58" s="14"/>
      <c r="AH58" s="14"/>
    </row>
    <row r="59" spans="1:68">
      <c r="A59" s="14">
        <v>2</v>
      </c>
      <c r="B59" s="14">
        <v>502</v>
      </c>
      <c r="C59" s="14">
        <v>2002</v>
      </c>
      <c r="D59" s="14">
        <v>40</v>
      </c>
      <c r="E59" s="63">
        <v>0.18226093599999998</v>
      </c>
      <c r="F59" s="14">
        <v>66</v>
      </c>
      <c r="G59" s="14">
        <f>E60/E59</f>
        <v>1.897686095499916</v>
      </c>
      <c r="I59" s="14">
        <f t="shared" si="0"/>
        <v>2.7615293333333331E-3</v>
      </c>
      <c r="J59" s="14">
        <f t="shared" si="1"/>
        <v>1203.6927602245721</v>
      </c>
      <c r="P59" s="226"/>
      <c r="AG59" s="14"/>
      <c r="AH59" s="14"/>
    </row>
    <row r="60" spans="1:68">
      <c r="A60" s="14">
        <v>2</v>
      </c>
      <c r="B60" s="14">
        <v>502</v>
      </c>
      <c r="C60" s="14">
        <v>2002</v>
      </c>
      <c r="D60" s="14">
        <v>100</v>
      </c>
      <c r="E60" s="64">
        <v>0.34587404400000005</v>
      </c>
      <c r="F60" s="14">
        <v>66</v>
      </c>
      <c r="I60" s="14">
        <f t="shared" si="0"/>
        <v>5.2405158181818186E-3</v>
      </c>
      <c r="J60" s="14">
        <f t="shared" si="1"/>
        <v>2282.9499449165082</v>
      </c>
      <c r="K60" s="14">
        <f>((J60*0.0239)-(J59*0.0239))/0.5</f>
        <v>51.588493428274553</v>
      </c>
      <c r="L60" s="14">
        <v>0.18</v>
      </c>
      <c r="M60" s="14">
        <v>0.34</v>
      </c>
      <c r="N60" s="14">
        <v>83</v>
      </c>
      <c r="P60" s="226"/>
      <c r="AG60" s="14"/>
      <c r="AH60" s="14"/>
    </row>
    <row r="61" spans="1:68">
      <c r="A61" s="14">
        <v>3</v>
      </c>
      <c r="B61" s="14">
        <v>502</v>
      </c>
      <c r="C61" s="14">
        <v>2002</v>
      </c>
      <c r="D61" s="14">
        <v>40</v>
      </c>
      <c r="E61" s="65">
        <v>0.51012578800000008</v>
      </c>
      <c r="F61" s="14">
        <v>66</v>
      </c>
      <c r="G61" s="14">
        <f>E62/E61</f>
        <v>0.44041898936503088</v>
      </c>
      <c r="H61" s="14">
        <f>IF(G61&lt;1,1,E62/E61*1.69-0.7)</f>
        <v>1</v>
      </c>
      <c r="I61" s="14">
        <f t="shared" si="0"/>
        <v>7.7291786060606077E-3</v>
      </c>
      <c r="J61" s="14">
        <f t="shared" si="1"/>
        <v>4340.7240847596722</v>
      </c>
      <c r="P61" s="226"/>
      <c r="AG61" s="14"/>
      <c r="AH61" s="14"/>
    </row>
    <row r="62" spans="1:68">
      <c r="A62" s="14">
        <v>3</v>
      </c>
      <c r="B62" s="14">
        <v>502</v>
      </c>
      <c r="C62" s="14">
        <v>2002</v>
      </c>
      <c r="D62" s="14">
        <v>100</v>
      </c>
      <c r="E62" s="66">
        <v>0.22466908400000002</v>
      </c>
      <c r="F62" s="14">
        <v>66</v>
      </c>
      <c r="I62" s="14">
        <f t="shared" si="0"/>
        <v>3.4040770303030306E-3</v>
      </c>
      <c r="J62" s="14">
        <f t="shared" si="1"/>
        <v>1420.9134609314615</v>
      </c>
      <c r="K62" s="14">
        <f>((J62*0.0239)-(J61*0.0239))/0.5</f>
        <v>-139.56694781898847</v>
      </c>
      <c r="L62" s="14">
        <v>0.51</v>
      </c>
      <c r="M62" s="14">
        <v>0.22</v>
      </c>
      <c r="N62" s="14">
        <v>0</v>
      </c>
      <c r="P62" s="226"/>
    </row>
    <row r="63" spans="1:68">
      <c r="A63" s="14">
        <v>4</v>
      </c>
      <c r="B63" s="14">
        <v>502</v>
      </c>
      <c r="C63" s="14">
        <v>2002</v>
      </c>
      <c r="D63" s="14">
        <v>40</v>
      </c>
      <c r="E63" s="67">
        <v>0.58890901200000001</v>
      </c>
      <c r="F63" s="14">
        <v>66</v>
      </c>
      <c r="G63" s="14">
        <f>E64/E63</f>
        <v>0.93631804024761622</v>
      </c>
      <c r="H63" s="14">
        <f>IF(G63&lt;1,1,E64/E63*1.69-0.7)</f>
        <v>1</v>
      </c>
      <c r="I63" s="14">
        <f t="shared" si="0"/>
        <v>8.9228638181818188E-3</v>
      </c>
      <c r="J63" s="14">
        <f t="shared" si="1"/>
        <v>5907.6652096429507</v>
      </c>
      <c r="P63" s="226"/>
    </row>
    <row r="64" spans="1:68">
      <c r="A64" s="14">
        <v>4</v>
      </c>
      <c r="B64" s="14">
        <v>502</v>
      </c>
      <c r="C64" s="14">
        <v>2002</v>
      </c>
      <c r="D64" s="14">
        <v>100</v>
      </c>
      <c r="E64" s="68">
        <v>0.55140613199999988</v>
      </c>
      <c r="F64" s="14">
        <v>66</v>
      </c>
      <c r="I64" s="14">
        <f t="shared" si="0"/>
        <v>8.3546383636363616E-3</v>
      </c>
      <c r="J64" s="14">
        <f t="shared" si="1"/>
        <v>5101.501373708199</v>
      </c>
      <c r="K64" s="14">
        <f>((J64*0.0239)-(J63*0.0239))/0.5</f>
        <v>-38.534631357681121</v>
      </c>
      <c r="L64" s="14">
        <v>0.57999999999999996</v>
      </c>
      <c r="M64" s="14">
        <v>0.55000000000000004</v>
      </c>
      <c r="N64" s="14">
        <v>31</v>
      </c>
      <c r="P64" s="229"/>
      <c r="Q64" s="229" t="s">
        <v>274</v>
      </c>
      <c r="R64" s="229"/>
      <c r="S64" s="231">
        <f>AVERAGE(S38:S54)</f>
        <v>28.144304788235292</v>
      </c>
      <c r="T64" s="231">
        <f>AVERAGE(T38:T54)</f>
        <v>34.344066111764704</v>
      </c>
      <c r="U64" s="231">
        <f>AVERAGE(U38:U54)</f>
        <v>40.191843441176466</v>
      </c>
      <c r="V64" s="231">
        <f>AVERAGE(V38:V54)</f>
        <v>43.745496735294125</v>
      </c>
      <c r="W64" s="231">
        <f>AVERAGE(W38:W54)</f>
        <v>47.813636952941181</v>
      </c>
      <c r="X64" s="231">
        <f>AVERAGE(X38:X57)</f>
        <v>51.880870975000008</v>
      </c>
      <c r="Y64" s="231"/>
      <c r="Z64" s="229"/>
      <c r="AA64" s="229"/>
      <c r="AB64" s="229"/>
      <c r="AC64" s="229"/>
      <c r="AD64" s="229"/>
      <c r="AE64" s="229"/>
      <c r="AF64" s="229"/>
      <c r="AG64" s="429">
        <f>AVERAGE(AG38:AG54)</f>
        <v>187.43885064705884</v>
      </c>
      <c r="AH64" s="422"/>
      <c r="AI64" s="229"/>
      <c r="AJ64" s="229"/>
      <c r="AK64" s="24">
        <f>AVERAGE(AK38:AK54)</f>
        <v>103.2586682352941</v>
      </c>
      <c r="AL64" s="141">
        <f>AVERAGE(AL38:AL54)</f>
        <v>50.207976421647054</v>
      </c>
      <c r="AM64" s="24">
        <f>AVERAGE(AM38:AM54)</f>
        <v>199.41054799058824</v>
      </c>
      <c r="AN64" s="24"/>
      <c r="AO64" s="24"/>
      <c r="AP64" s="24"/>
      <c r="AQ64" s="244">
        <f>AVERAGE(AQ38:AQ57)</f>
        <v>30.23</v>
      </c>
      <c r="AR64" s="244">
        <f>AVERAGE(AR38:AR54)</f>
        <v>39.310285294117648</v>
      </c>
      <c r="AS64" s="244">
        <f>AVERAGE(AS38:AS54)</f>
        <v>41.183034705882363</v>
      </c>
      <c r="AT64" s="221" t="s">
        <v>317</v>
      </c>
    </row>
    <row r="65" spans="1:55">
      <c r="A65" s="14">
        <v>1</v>
      </c>
      <c r="B65" s="14">
        <v>502</v>
      </c>
      <c r="C65" s="14">
        <v>2003</v>
      </c>
      <c r="D65" s="14">
        <v>40</v>
      </c>
      <c r="E65" s="69">
        <v>0.70128621700000005</v>
      </c>
      <c r="F65" s="14">
        <v>90</v>
      </c>
      <c r="G65" s="14">
        <f>E66/E65</f>
        <v>1.143179139367001</v>
      </c>
      <c r="H65" s="14">
        <f>IF(G65&lt;1,1,E66/E65*1.69-0.7)</f>
        <v>1.2319727455302316</v>
      </c>
      <c r="I65" s="14">
        <f t="shared" si="0"/>
        <v>7.7920690777777786E-3</v>
      </c>
      <c r="J65" s="14">
        <f t="shared" si="1"/>
        <v>4411.7855485187456</v>
      </c>
      <c r="W65" s="143"/>
      <c r="AK65" s="24">
        <f t="shared" ref="AK65:AS65" si="23">AVERAGE(AK46:AK54)</f>
        <v>109.47054666666666</v>
      </c>
      <c r="AL65" s="24">
        <f t="shared" si="23"/>
        <v>50.605360607999998</v>
      </c>
      <c r="AM65" s="141">
        <f t="shared" si="23"/>
        <v>198.29152970666667</v>
      </c>
      <c r="AN65" s="141"/>
      <c r="AO65" s="141"/>
      <c r="AP65" s="141"/>
      <c r="AQ65" s="244">
        <f t="shared" si="23"/>
        <v>43.555555555555557</v>
      </c>
      <c r="AR65" s="244">
        <f t="shared" si="23"/>
        <v>42.581829999999997</v>
      </c>
      <c r="AS65" s="244">
        <f t="shared" si="23"/>
        <v>42.456211111111109</v>
      </c>
      <c r="AT65" s="221" t="s">
        <v>316</v>
      </c>
      <c r="BC65" s="143"/>
    </row>
    <row r="66" spans="1:55">
      <c r="A66" s="14">
        <v>1</v>
      </c>
      <c r="B66" s="14">
        <v>502</v>
      </c>
      <c r="C66" s="14">
        <v>2003</v>
      </c>
      <c r="D66" s="14">
        <v>100</v>
      </c>
      <c r="E66" s="70">
        <v>0.80169577400000003</v>
      </c>
      <c r="F66" s="14">
        <v>90</v>
      </c>
      <c r="I66" s="14">
        <f t="shared" si="0"/>
        <v>8.9077308222222217E-3</v>
      </c>
      <c r="J66" s="14">
        <f t="shared" si="1"/>
        <v>5884.6269940576512</v>
      </c>
      <c r="K66" s="14">
        <f>((J66*0.0239)-(J65*0.0239))/0.5</f>
        <v>70.401821096759676</v>
      </c>
      <c r="L66" s="14">
        <v>0.7</v>
      </c>
      <c r="M66" s="14">
        <v>0.8</v>
      </c>
      <c r="N66" s="14">
        <v>53</v>
      </c>
      <c r="Q66" s="14" t="s">
        <v>276</v>
      </c>
      <c r="R66" s="232" t="s">
        <v>275</v>
      </c>
      <c r="S66" s="233">
        <f>S8*0.5</f>
        <v>0</v>
      </c>
      <c r="T66" s="233">
        <f>T8*0.5</f>
        <v>10</v>
      </c>
      <c r="U66" s="233">
        <f>U8*0.5</f>
        <v>20</v>
      </c>
      <c r="V66" s="233">
        <f>V8*0.5</f>
        <v>30</v>
      </c>
      <c r="W66" s="233">
        <f>W8*0.5</f>
        <v>40</v>
      </c>
      <c r="X66" s="233">
        <v>50</v>
      </c>
      <c r="Y66" s="233"/>
      <c r="Z66" s="233"/>
      <c r="AA66" s="233"/>
      <c r="AB66" s="233"/>
      <c r="AC66" s="233"/>
      <c r="AD66" s="233"/>
      <c r="AE66" s="233"/>
      <c r="AF66" s="233"/>
      <c r="AG66" s="430"/>
      <c r="AH66" s="42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</row>
    <row r="67" spans="1:55">
      <c r="A67" s="14">
        <v>2</v>
      </c>
      <c r="B67" s="14">
        <v>502</v>
      </c>
      <c r="C67" s="14">
        <v>2003</v>
      </c>
      <c r="D67" s="14">
        <v>40</v>
      </c>
      <c r="E67" s="71">
        <v>0.70548253699999997</v>
      </c>
      <c r="F67" s="14">
        <v>90</v>
      </c>
      <c r="G67" s="14">
        <f>E68/E67</f>
        <v>1.1659702995596617</v>
      </c>
      <c r="H67" s="14">
        <f>IF(G67&lt;1,1,E68/E67*1.69-0.7)</f>
        <v>1.2704898062558283</v>
      </c>
      <c r="I67" s="14">
        <f t="shared" si="0"/>
        <v>7.8386948555555554E-3</v>
      </c>
      <c r="J67" s="14">
        <f t="shared" si="1"/>
        <v>4465.2190372583937</v>
      </c>
      <c r="R67" s="233" t="s">
        <v>277</v>
      </c>
      <c r="S67" s="233">
        <f t="shared" ref="S67:X67" si="24">S64*5</f>
        <v>140.72152394117646</v>
      </c>
      <c r="T67" s="233">
        <f t="shared" si="24"/>
        <v>171.72033055882352</v>
      </c>
      <c r="U67" s="233">
        <f t="shared" si="24"/>
        <v>200.95921720588234</v>
      </c>
      <c r="V67" s="233">
        <f t="shared" si="24"/>
        <v>218.72748367647063</v>
      </c>
      <c r="W67" s="233">
        <f t="shared" si="24"/>
        <v>239.0681847647059</v>
      </c>
      <c r="X67" s="233">
        <f t="shared" si="24"/>
        <v>259.40435487500002</v>
      </c>
      <c r="Y67" s="233"/>
      <c r="Z67" s="233"/>
      <c r="AA67" s="233"/>
      <c r="AB67" s="233"/>
      <c r="AC67" s="233"/>
      <c r="AD67" s="233"/>
      <c r="AE67" s="233"/>
      <c r="AF67" s="233"/>
      <c r="AG67" s="430"/>
      <c r="AH67" s="42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</row>
    <row r="68" spans="1:55">
      <c r="A68" s="14">
        <v>2</v>
      </c>
      <c r="B68" s="14">
        <v>502</v>
      </c>
      <c r="C68" s="14">
        <v>2003</v>
      </c>
      <c r="D68" s="14">
        <v>100</v>
      </c>
      <c r="E68" s="72">
        <v>0.822571685</v>
      </c>
      <c r="F68" s="14">
        <v>90</v>
      </c>
      <c r="I68" s="14">
        <f t="shared" si="0"/>
        <v>9.1396853888888897E-3</v>
      </c>
      <c r="J68" s="14">
        <f t="shared" si="1"/>
        <v>6247.828887063547</v>
      </c>
      <c r="K68" s="14">
        <f>((J68*0.0239)-(J67*0.0239))/0.5</f>
        <v>85.208750820686362</v>
      </c>
      <c r="L68" s="14">
        <v>0.7</v>
      </c>
      <c r="M68" s="14">
        <v>0.82</v>
      </c>
      <c r="N68" s="14">
        <v>53</v>
      </c>
      <c r="R68" s="233" t="s">
        <v>278</v>
      </c>
      <c r="S68" s="233">
        <f t="shared" ref="S68:X68" si="25" xml:space="preserve"> S67-S66</f>
        <v>140.72152394117646</v>
      </c>
      <c r="T68" s="233">
        <f t="shared" si="25"/>
        <v>161.72033055882352</v>
      </c>
      <c r="U68" s="233">
        <f t="shared" si="25"/>
        <v>180.95921720588234</v>
      </c>
      <c r="V68" s="233">
        <f t="shared" si="25"/>
        <v>188.72748367647063</v>
      </c>
      <c r="W68" s="233">
        <f t="shared" si="25"/>
        <v>199.0681847647059</v>
      </c>
      <c r="X68" s="233">
        <f t="shared" si="25"/>
        <v>209.40435487500002</v>
      </c>
      <c r="Y68" s="233"/>
      <c r="Z68" s="233"/>
      <c r="AA68" s="233"/>
      <c r="AB68" s="233"/>
      <c r="AC68" s="233"/>
      <c r="AD68" s="233"/>
      <c r="AE68" s="233"/>
      <c r="AF68" s="233"/>
      <c r="AG68" s="430"/>
      <c r="AH68" s="42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</row>
    <row r="69" spans="1:55">
      <c r="A69" s="14">
        <v>3</v>
      </c>
      <c r="B69" s="14">
        <v>502</v>
      </c>
      <c r="C69" s="14">
        <v>2003</v>
      </c>
      <c r="D69" s="14">
        <v>40</v>
      </c>
      <c r="E69" s="73">
        <v>0.78487313000000003</v>
      </c>
      <c r="F69" s="14">
        <v>90</v>
      </c>
      <c r="G69" s="14">
        <f>E70/E69</f>
        <v>1.0293642770010485</v>
      </c>
      <c r="H69" s="14">
        <f>IF(G69&lt;1,1,E70/E69*1.69-0.7)</f>
        <v>1.039625628131772</v>
      </c>
      <c r="I69" s="14">
        <f t="shared" si="0"/>
        <v>8.7208125555555561E-3</v>
      </c>
      <c r="J69" s="14">
        <f t="shared" si="1"/>
        <v>5607.3658273069886</v>
      </c>
    </row>
    <row r="70" spans="1:55">
      <c r="A70" s="14">
        <v>3</v>
      </c>
      <c r="B70" s="14">
        <v>502</v>
      </c>
      <c r="C70" s="14">
        <v>2003</v>
      </c>
      <c r="D70" s="14">
        <v>100</v>
      </c>
      <c r="E70" s="74">
        <v>0.80792036199999995</v>
      </c>
      <c r="F70" s="14">
        <v>90</v>
      </c>
      <c r="I70" s="14">
        <f t="shared" si="0"/>
        <v>8.9768929111111104E-3</v>
      </c>
      <c r="J70" s="14">
        <f t="shared" si="1"/>
        <v>5990.6565126552996</v>
      </c>
      <c r="K70" s="14">
        <f>((J70*0.0239)-(J69*0.0239))/0.5</f>
        <v>18.321294759649277</v>
      </c>
      <c r="L70" s="14">
        <v>0.78</v>
      </c>
      <c r="M70" s="14">
        <v>0.81</v>
      </c>
      <c r="N70" s="14">
        <v>33</v>
      </c>
    </row>
    <row r="71" spans="1:55">
      <c r="A71" s="14">
        <v>4</v>
      </c>
      <c r="B71" s="14">
        <v>502</v>
      </c>
      <c r="C71" s="14">
        <v>2003</v>
      </c>
      <c r="D71" s="14">
        <v>40</v>
      </c>
      <c r="E71" s="75">
        <v>0.76361431000000002</v>
      </c>
      <c r="F71" s="14">
        <v>90</v>
      </c>
      <c r="G71" s="14">
        <f>E72/E71</f>
        <v>1.0868980244752093</v>
      </c>
      <c r="H71" s="14">
        <f>IF(G71&lt;1,1,E72/E71*1.69-0.7)</f>
        <v>1.1368576613631038</v>
      </c>
      <c r="I71" s="14">
        <f t="shared" si="0"/>
        <v>8.4846034444444451E-3</v>
      </c>
      <c r="J71" s="14">
        <f t="shared" si="1"/>
        <v>5275.5971000224226</v>
      </c>
    </row>
    <row r="72" spans="1:55">
      <c r="A72" s="14">
        <v>4</v>
      </c>
      <c r="B72" s="14">
        <v>502</v>
      </c>
      <c r="C72" s="14">
        <v>2003</v>
      </c>
      <c r="D72" s="14">
        <v>100</v>
      </c>
      <c r="E72" s="76">
        <v>0.82997088500000005</v>
      </c>
      <c r="F72" s="14">
        <v>90</v>
      </c>
      <c r="I72" s="14">
        <f t="shared" si="0"/>
        <v>9.2218987222222222E-3</v>
      </c>
      <c r="J72" s="14">
        <f t="shared" si="1"/>
        <v>6381.8722345282849</v>
      </c>
      <c r="K72" s="14">
        <f>((J72*0.0239)-(J71*0.0239))/0.5</f>
        <v>52.879951429380242</v>
      </c>
      <c r="L72" s="14">
        <v>0.76</v>
      </c>
      <c r="M72" s="14">
        <v>0.83</v>
      </c>
      <c r="N72" s="14">
        <v>39</v>
      </c>
    </row>
    <row r="73" spans="1:55">
      <c r="A73" s="14">
        <v>1</v>
      </c>
      <c r="B73" s="14">
        <v>502</v>
      </c>
      <c r="C73" s="14">
        <v>2004</v>
      </c>
      <c r="D73" s="14">
        <v>40</v>
      </c>
      <c r="E73" s="77">
        <v>0.65294421568627448</v>
      </c>
      <c r="F73" s="14">
        <v>123</v>
      </c>
      <c r="G73" s="14">
        <f>E74/E73</f>
        <v>0.73956035862099845</v>
      </c>
      <c r="H73" s="14">
        <f>IF(G73&lt;1,1,E74/E73*1.69-0.7)</f>
        <v>1</v>
      </c>
      <c r="I73" s="14">
        <f t="shared" si="0"/>
        <v>5.3084895584249959E-3</v>
      </c>
      <c r="J73" s="14">
        <f t="shared" si="1"/>
        <v>2323.3712639151272</v>
      </c>
    </row>
    <row r="74" spans="1:55">
      <c r="A74" s="14">
        <v>1</v>
      </c>
      <c r="B74" s="14">
        <v>502</v>
      </c>
      <c r="C74" s="14">
        <v>2004</v>
      </c>
      <c r="D74" s="14">
        <v>100</v>
      </c>
      <c r="E74" s="78">
        <v>0.48289165831244768</v>
      </c>
      <c r="F74" s="14">
        <v>123</v>
      </c>
      <c r="I74" s="14">
        <f t="shared" si="0"/>
        <v>3.925948441564615E-3</v>
      </c>
      <c r="J74" s="14">
        <f t="shared" si="1"/>
        <v>1625.8766472200675</v>
      </c>
      <c r="K74" s="14">
        <f>((J74*0.0239)-(J73*0.0239))/0.5</f>
        <v>-33.340242678023856</v>
      </c>
      <c r="L74" s="14">
        <v>0.65</v>
      </c>
      <c r="M74" s="14">
        <v>0.48</v>
      </c>
      <c r="N74" s="14">
        <v>4.3</v>
      </c>
    </row>
    <row r="75" spans="1:55">
      <c r="A75" s="14">
        <v>2</v>
      </c>
      <c r="B75" s="14">
        <v>502</v>
      </c>
      <c r="C75" s="14">
        <v>2004</v>
      </c>
      <c r="D75" s="14">
        <v>40</v>
      </c>
      <c r="E75" s="79">
        <v>0.81255900178253115</v>
      </c>
      <c r="F75" s="14">
        <v>123</v>
      </c>
      <c r="G75" s="14">
        <f>E76/E75</f>
        <v>0.64335566082511753</v>
      </c>
      <c r="H75" s="14">
        <f>IF(G75&lt;1,1,E76/E75*1.69-0.7)</f>
        <v>1</v>
      </c>
      <c r="I75" s="14">
        <f t="shared" si="0"/>
        <v>6.6061707461994405E-3</v>
      </c>
      <c r="J75" s="14">
        <f t="shared" si="1"/>
        <v>3248.1335679341159</v>
      </c>
    </row>
    <row r="76" spans="1:55">
      <c r="A76" s="14">
        <v>2</v>
      </c>
      <c r="B76" s="14">
        <v>502</v>
      </c>
      <c r="C76" s="14">
        <v>2004</v>
      </c>
      <c r="D76" s="14">
        <v>100</v>
      </c>
      <c r="E76" s="80">
        <v>0.52276443355119817</v>
      </c>
      <c r="F76" s="14">
        <v>123</v>
      </c>
      <c r="I76" s="14">
        <f t="shared" si="0"/>
        <v>4.2501173459447003E-3</v>
      </c>
      <c r="J76" s="14">
        <f t="shared" si="1"/>
        <v>1767.8207204978767</v>
      </c>
      <c r="K76" s="14">
        <f>((J76*0.0239)-(J75*0.0239))/0.5</f>
        <v>-70.75895410745224</v>
      </c>
      <c r="L76" s="14">
        <v>0.81</v>
      </c>
      <c r="M76" s="14">
        <v>0.52</v>
      </c>
      <c r="N76" s="14">
        <v>0</v>
      </c>
    </row>
    <row r="77" spans="1:55">
      <c r="A77" s="14">
        <v>3</v>
      </c>
      <c r="B77" s="14">
        <v>502</v>
      </c>
      <c r="C77" s="14">
        <v>2004</v>
      </c>
      <c r="D77" s="14">
        <v>40</v>
      </c>
      <c r="E77" s="81">
        <v>0.66503731308948699</v>
      </c>
      <c r="F77" s="14">
        <v>123</v>
      </c>
      <c r="G77" s="14">
        <f>E78/E77</f>
        <v>1.1876773226158122</v>
      </c>
      <c r="H77" s="14">
        <f>IF(G77&lt;1,1,E78/E77*1.69-0.7)</f>
        <v>1.3071746752207225</v>
      </c>
      <c r="I77" s="14">
        <f t="shared" si="0"/>
        <v>5.4068074234917638E-3</v>
      </c>
      <c r="J77" s="14">
        <f t="shared" si="1"/>
        <v>2383.1066095751935</v>
      </c>
    </row>
    <row r="78" spans="1:55">
      <c r="A78" s="14">
        <v>3</v>
      </c>
      <c r="B78" s="14">
        <v>502</v>
      </c>
      <c r="C78" s="14">
        <v>2004</v>
      </c>
      <c r="D78" s="14">
        <v>100</v>
      </c>
      <c r="E78" s="82">
        <v>0.78984973544973547</v>
      </c>
      <c r="F78" s="14">
        <v>123</v>
      </c>
      <c r="I78" s="14">
        <f t="shared" si="0"/>
        <v>6.4215425646319954E-3</v>
      </c>
      <c r="J78" s="14">
        <f t="shared" si="1"/>
        <v>3096.9245800320919</v>
      </c>
      <c r="K78" s="14">
        <f>((J78*0.0239)-(J77*0.0239))/0.5</f>
        <v>34.120498987839724</v>
      </c>
      <c r="L78" s="14">
        <v>0.66</v>
      </c>
      <c r="M78" s="14">
        <v>0.78</v>
      </c>
      <c r="N78" s="14">
        <v>43</v>
      </c>
    </row>
    <row r="79" spans="1:55">
      <c r="A79" s="14">
        <v>4</v>
      </c>
      <c r="B79" s="14">
        <v>502</v>
      </c>
      <c r="C79" s="14">
        <v>2004</v>
      </c>
      <c r="D79" s="14">
        <v>40</v>
      </c>
      <c r="E79" s="83">
        <v>0.52374722508886595</v>
      </c>
      <c r="F79" s="14">
        <v>123</v>
      </c>
      <c r="G79" s="14">
        <f>E80/E79</f>
        <v>1.071745181503488</v>
      </c>
      <c r="H79" s="14">
        <f>IF(G79&lt;1,1,E80/E79*1.69-0.7)</f>
        <v>1.1112493567408948</v>
      </c>
      <c r="I79" s="14">
        <f t="shared" si="0"/>
        <v>4.2581075210476908E-3</v>
      </c>
      <c r="J79" s="14">
        <f t="shared" si="1"/>
        <v>1771.4716111051578</v>
      </c>
      <c r="AV79" s="127"/>
      <c r="AW79" s="14"/>
    </row>
    <row r="80" spans="1:55">
      <c r="A80" s="14">
        <v>4</v>
      </c>
      <c r="B80" s="14">
        <v>502</v>
      </c>
      <c r="C80" s="14">
        <v>2004</v>
      </c>
      <c r="D80" s="14">
        <v>100</v>
      </c>
      <c r="E80" s="84">
        <v>0.56132356481481482</v>
      </c>
      <c r="F80" s="14">
        <v>123</v>
      </c>
      <c r="I80" s="14">
        <f t="shared" si="0"/>
        <v>4.5636062180066245E-3</v>
      </c>
      <c r="J80" s="14">
        <f t="shared" si="1"/>
        <v>1916.863743224025</v>
      </c>
      <c r="K80" s="14">
        <f>((J80*0.0239)-(J79*0.0239))/0.5</f>
        <v>6.9497439152818572</v>
      </c>
      <c r="L80" s="14">
        <v>0.52</v>
      </c>
      <c r="M80" s="14">
        <v>0.56000000000000005</v>
      </c>
      <c r="N80" s="14">
        <v>48</v>
      </c>
      <c r="AV80" s="127"/>
      <c r="AW80" s="14"/>
    </row>
    <row r="81" spans="1:64">
      <c r="A81" s="14">
        <v>1</v>
      </c>
      <c r="B81" s="14">
        <v>502</v>
      </c>
      <c r="C81" s="14">
        <v>2005</v>
      </c>
      <c r="D81" s="14">
        <v>40</v>
      </c>
      <c r="E81" s="85">
        <v>0.53158703703703691</v>
      </c>
      <c r="F81" s="14">
        <v>116</v>
      </c>
      <c r="G81" s="14">
        <f>E82/E81</f>
        <v>1.3843764387157296</v>
      </c>
      <c r="H81" s="14">
        <f>IF(G81&lt;1,1,E82/E81*1.69-0.7)</f>
        <v>1.6395961814295827</v>
      </c>
      <c r="I81" s="14">
        <f t="shared" si="0"/>
        <v>4.5826468710089387E-3</v>
      </c>
      <c r="J81" s="14">
        <f t="shared" si="1"/>
        <v>1926.3108172184157</v>
      </c>
      <c r="AR81" s="31" t="s">
        <v>142</v>
      </c>
      <c r="AS81" s="229">
        <v>1999</v>
      </c>
      <c r="AT81" s="229">
        <v>2000</v>
      </c>
      <c r="AU81" s="229">
        <v>2001</v>
      </c>
      <c r="AV81" s="229">
        <v>2002</v>
      </c>
      <c r="AW81" s="229">
        <v>2003</v>
      </c>
      <c r="AX81" s="229">
        <v>2004</v>
      </c>
      <c r="AY81" s="229">
        <v>2005</v>
      </c>
      <c r="AZ81" s="229">
        <v>2006</v>
      </c>
      <c r="BA81" s="229">
        <v>2007</v>
      </c>
      <c r="BB81" s="229">
        <v>2008</v>
      </c>
      <c r="BC81" s="229">
        <v>2009</v>
      </c>
      <c r="BD81" s="229">
        <v>2010</v>
      </c>
      <c r="BE81" s="229">
        <v>2011</v>
      </c>
      <c r="BF81" s="229">
        <v>2012</v>
      </c>
      <c r="BG81" s="229">
        <v>2013</v>
      </c>
      <c r="BH81" s="229">
        <v>2014</v>
      </c>
      <c r="BI81" s="229">
        <v>2015</v>
      </c>
      <c r="BJ81" s="229">
        <v>2016</v>
      </c>
      <c r="BK81" s="400">
        <v>2017</v>
      </c>
      <c r="BL81" s="400">
        <v>2018</v>
      </c>
    </row>
    <row r="82" spans="1:64">
      <c r="A82" s="14">
        <v>1</v>
      </c>
      <c r="B82" s="14">
        <v>502</v>
      </c>
      <c r="C82" s="14">
        <v>2005</v>
      </c>
      <c r="D82" s="14">
        <v>100</v>
      </c>
      <c r="E82" s="86">
        <v>0.73591656920077975</v>
      </c>
      <c r="F82" s="14">
        <v>116</v>
      </c>
      <c r="I82" s="14">
        <f t="shared" si="0"/>
        <v>6.3441083551791354E-3</v>
      </c>
      <c r="J82" s="14">
        <f t="shared" si="1"/>
        <v>3035.6210570505236</v>
      </c>
      <c r="K82" s="14">
        <f>((J82*0.0239)-(J81*0.0239))/0.5</f>
        <v>53.025029463974761</v>
      </c>
      <c r="L82" s="14">
        <v>0.53</v>
      </c>
      <c r="M82" s="14">
        <v>0.74</v>
      </c>
      <c r="N82" s="14">
        <v>63</v>
      </c>
      <c r="AR82" s="293">
        <v>0</v>
      </c>
      <c r="AS82" s="226">
        <v>19.1843906</v>
      </c>
      <c r="AT82" s="14">
        <v>24.206640199999999</v>
      </c>
      <c r="AU82" s="14">
        <v>27.5221804</v>
      </c>
      <c r="AV82" s="14">
        <v>36.398688800000002</v>
      </c>
      <c r="AW82" s="14">
        <v>39.633955800000003</v>
      </c>
      <c r="AX82" s="14">
        <v>20.040624999999999</v>
      </c>
      <c r="AY82" s="14">
        <v>23.916775000000001</v>
      </c>
      <c r="AZ82" s="14">
        <v>34.4634754</v>
      </c>
      <c r="BA82" s="14">
        <v>38.729999999999997</v>
      </c>
      <c r="BB82" s="14">
        <v>42.282615700000001</v>
      </c>
      <c r="BC82" s="14">
        <v>23.14</v>
      </c>
      <c r="BD82" s="14">
        <v>13.0204874</v>
      </c>
      <c r="BE82" s="14">
        <v>27.515000000000001</v>
      </c>
      <c r="BF82" s="14">
        <v>27.074999999999999</v>
      </c>
      <c r="BG82" s="14">
        <v>23.0102197</v>
      </c>
      <c r="BH82" s="14">
        <v>29.798127399999998</v>
      </c>
      <c r="BI82" s="14">
        <v>28.515000000000001</v>
      </c>
      <c r="BJ82" s="14">
        <v>28.48</v>
      </c>
      <c r="BK82" s="444">
        <v>17.8</v>
      </c>
      <c r="BL82" s="444">
        <v>25.17</v>
      </c>
    </row>
    <row r="83" spans="1:64">
      <c r="A83" s="14">
        <v>2</v>
      </c>
      <c r="B83" s="14">
        <v>502</v>
      </c>
      <c r="C83" s="14">
        <v>2005</v>
      </c>
      <c r="D83" s="14">
        <v>40</v>
      </c>
      <c r="E83" s="87">
        <v>0.64004173976608181</v>
      </c>
      <c r="F83" s="14">
        <v>116</v>
      </c>
      <c r="G83" s="14">
        <f>E84/E83</f>
        <v>1.2325940743516925</v>
      </c>
      <c r="H83" s="14">
        <f>IF(G83&lt;1,1,E84/E83*1.69-0.7)</f>
        <v>1.3830839856543602</v>
      </c>
      <c r="I83" s="14">
        <f t="shared" si="0"/>
        <v>5.5176012048800153E-3</v>
      </c>
      <c r="J83" s="14">
        <f t="shared" si="1"/>
        <v>2452.264513820332</v>
      </c>
      <c r="AR83" s="293">
        <v>20</v>
      </c>
      <c r="AS83" s="226">
        <v>23.560070799999998</v>
      </c>
      <c r="AT83" s="14">
        <v>32.9565634</v>
      </c>
      <c r="AU83" s="14">
        <v>22.608702399999999</v>
      </c>
      <c r="AV83" s="14">
        <v>46.799952099999999</v>
      </c>
      <c r="AW83" s="14">
        <v>54.712842999999999</v>
      </c>
      <c r="AX83" s="14">
        <v>28.862004599999999</v>
      </c>
      <c r="AY83" s="14">
        <v>28.694932099999999</v>
      </c>
      <c r="AZ83" s="14">
        <v>38.460653600000001</v>
      </c>
      <c r="BA83" s="14">
        <v>47.262500000000003</v>
      </c>
      <c r="BB83" s="14">
        <v>55.895833400000001</v>
      </c>
      <c r="BC83" s="14">
        <v>29.647500000000001</v>
      </c>
      <c r="BD83" s="14">
        <v>15.384088999999999</v>
      </c>
      <c r="BE83" s="14">
        <v>30.2925</v>
      </c>
      <c r="BF83" s="14">
        <v>35.155000000000001</v>
      </c>
      <c r="BG83" s="14">
        <v>28.053913300000001</v>
      </c>
      <c r="BH83" s="14">
        <v>31.3245662</v>
      </c>
      <c r="BI83" s="14">
        <v>34.177500000000002</v>
      </c>
      <c r="BJ83" s="14">
        <v>46.99</v>
      </c>
      <c r="BK83" s="444">
        <v>30.93</v>
      </c>
      <c r="BL83" s="444">
        <v>28.82</v>
      </c>
    </row>
    <row r="84" spans="1:64">
      <c r="A84" s="14">
        <v>2</v>
      </c>
      <c r="B84" s="14">
        <v>502</v>
      </c>
      <c r="C84" s="14">
        <v>2005</v>
      </c>
      <c r="D84" s="14">
        <v>100</v>
      </c>
      <c r="E84" s="88">
        <v>0.78891165577342048</v>
      </c>
      <c r="F84" s="14">
        <v>116</v>
      </c>
      <c r="I84" s="14">
        <f t="shared" si="0"/>
        <v>6.8009625497708667E-3</v>
      </c>
      <c r="J84" s="14">
        <f t="shared" si="1"/>
        <v>3415.6772454091611</v>
      </c>
      <c r="K84" s="14">
        <f>((J84*0.0239)-(J83*0.0239))/0.5</f>
        <v>46.05112856994603</v>
      </c>
      <c r="L84" s="14">
        <v>0.64</v>
      </c>
      <c r="M84" s="14">
        <v>0.79</v>
      </c>
      <c r="N84" s="14">
        <v>55</v>
      </c>
      <c r="AR84" s="293">
        <v>40</v>
      </c>
      <c r="AS84" s="226">
        <v>31.011738099999999</v>
      </c>
      <c r="AT84" s="14">
        <v>36.154504899999999</v>
      </c>
      <c r="AU84" s="14">
        <v>27.468674799999999</v>
      </c>
      <c r="AV84" s="14">
        <v>48.093073199999999</v>
      </c>
      <c r="AW84" s="14">
        <v>67.785823199999996</v>
      </c>
      <c r="AX84" s="14">
        <v>36.092492399999998</v>
      </c>
      <c r="AY84" s="14">
        <v>33.319544299999997</v>
      </c>
      <c r="AZ84" s="14">
        <v>43.103391000000002</v>
      </c>
      <c r="BA84" s="14">
        <v>51.732500000000002</v>
      </c>
      <c r="BB84" s="14">
        <v>69.331917599999997</v>
      </c>
      <c r="BC84" s="14">
        <v>37.692500000000003</v>
      </c>
      <c r="BD84" s="14">
        <v>20.640467399999999</v>
      </c>
      <c r="BE84" s="14">
        <v>36.29</v>
      </c>
      <c r="BF84" s="14">
        <v>48.397500000000001</v>
      </c>
      <c r="BG84" s="14">
        <v>35.5309423</v>
      </c>
      <c r="BH84" s="14">
        <v>27.846269299999999</v>
      </c>
      <c r="BI84" s="14">
        <v>32.770000000000003</v>
      </c>
      <c r="BJ84" s="14">
        <v>48.65</v>
      </c>
      <c r="BK84" s="444">
        <v>42.13</v>
      </c>
      <c r="BL84" s="444">
        <v>30.75</v>
      </c>
    </row>
    <row r="85" spans="1:64">
      <c r="A85" s="14">
        <v>3</v>
      </c>
      <c r="B85" s="14">
        <v>502</v>
      </c>
      <c r="C85" s="14">
        <v>2005</v>
      </c>
      <c r="D85" s="14">
        <v>40</v>
      </c>
      <c r="E85" s="89">
        <v>0.72517245370370365</v>
      </c>
      <c r="F85" s="14">
        <v>116</v>
      </c>
      <c r="G85" s="14">
        <f>E86/E85</f>
        <v>1.1294070210446159</v>
      </c>
      <c r="H85" s="14">
        <f>IF(G85&lt;1,1,E86/E85*1.69-0.7)</f>
        <v>1.2086978655654008</v>
      </c>
      <c r="I85" s="14">
        <f t="shared" si="0"/>
        <v>6.2514866698595139E-3</v>
      </c>
      <c r="J85" s="14">
        <f t="shared" si="1"/>
        <v>2963.8856174205516</v>
      </c>
      <c r="AR85" s="293">
        <v>60</v>
      </c>
      <c r="AS85" s="226">
        <v>37.082539400000002</v>
      </c>
      <c r="AT85" s="14">
        <v>41.573239000000001</v>
      </c>
      <c r="AU85" s="14">
        <v>27.9365907</v>
      </c>
      <c r="AV85" s="14">
        <v>44.606480300000001</v>
      </c>
      <c r="AW85" s="14">
        <v>75.740281999999993</v>
      </c>
      <c r="AX85" s="14">
        <v>53.767530499999999</v>
      </c>
      <c r="AY85" s="14">
        <v>38.118406299999997</v>
      </c>
      <c r="AZ85" s="14">
        <v>33.828997100000002</v>
      </c>
      <c r="BA85" s="14">
        <v>46.542499999999997</v>
      </c>
      <c r="BB85" s="14">
        <v>81.781833599999999</v>
      </c>
      <c r="BC85" s="14">
        <v>43.51</v>
      </c>
      <c r="BD85" s="14">
        <v>23.463007099999999</v>
      </c>
      <c r="BE85" s="14">
        <v>35.262500000000003</v>
      </c>
      <c r="BF85" s="14">
        <v>55.384999999999998</v>
      </c>
      <c r="BG85" s="14">
        <v>40.0566891</v>
      </c>
      <c r="BH85" s="14">
        <v>25.885349399999999</v>
      </c>
      <c r="BI85" s="14">
        <v>39.1325</v>
      </c>
      <c r="BJ85" s="14">
        <v>64.97</v>
      </c>
      <c r="BK85" s="444">
        <v>61.08</v>
      </c>
      <c r="BL85" s="444">
        <v>28.09</v>
      </c>
    </row>
    <row r="86" spans="1:64">
      <c r="A86" s="14">
        <v>3</v>
      </c>
      <c r="B86" s="14">
        <v>502</v>
      </c>
      <c r="C86" s="14">
        <v>2005</v>
      </c>
      <c r="D86" s="14">
        <v>100</v>
      </c>
      <c r="E86" s="90">
        <v>0.81901486068111451</v>
      </c>
      <c r="F86" s="14">
        <v>116</v>
      </c>
      <c r="I86" s="14">
        <f t="shared" si="0"/>
        <v>7.0604729369061594E-3</v>
      </c>
      <c r="J86" s="14">
        <f t="shared" si="1"/>
        <v>3652.3886208440854</v>
      </c>
      <c r="K86" s="14">
        <f>((J86*0.0239)-(J85*0.0239))/0.5</f>
        <v>32.910443563644918</v>
      </c>
      <c r="L86" s="14">
        <v>0.73</v>
      </c>
      <c r="M86" s="14">
        <v>0.82</v>
      </c>
      <c r="N86" s="14">
        <v>48</v>
      </c>
      <c r="AR86" s="293">
        <v>80</v>
      </c>
      <c r="AS86" s="227">
        <v>47.479795299999999</v>
      </c>
      <c r="AT86" s="14">
        <v>47.880290199999997</v>
      </c>
      <c r="AU86" s="14">
        <v>25.700200800000001</v>
      </c>
      <c r="AV86" s="14">
        <v>42.549199899999998</v>
      </c>
      <c r="AW86" s="14">
        <v>89.228277399999996</v>
      </c>
      <c r="AX86" s="14">
        <v>56.225343000000002</v>
      </c>
      <c r="AY86" s="14">
        <v>38.795962899999999</v>
      </c>
      <c r="AZ86" s="14">
        <v>40.2958772</v>
      </c>
      <c r="BA86" s="14">
        <v>42.35</v>
      </c>
      <c r="BB86" s="14">
        <v>86.805154099999996</v>
      </c>
      <c r="BC86" s="14">
        <v>57.272500000000001</v>
      </c>
      <c r="BD86" s="14">
        <v>28.530276300000001</v>
      </c>
      <c r="BE86" s="14">
        <v>40.442500000000003</v>
      </c>
      <c r="BF86" s="14">
        <v>60.65</v>
      </c>
      <c r="BG86" s="14">
        <v>38.100177600000002</v>
      </c>
      <c r="BH86" s="14">
        <v>27.2862735</v>
      </c>
      <c r="BI86" s="14">
        <v>43.24</v>
      </c>
      <c r="BJ86" s="14">
        <v>75.23</v>
      </c>
      <c r="BK86" s="444">
        <v>71.34</v>
      </c>
      <c r="BL86" s="444">
        <v>30.28</v>
      </c>
    </row>
    <row r="87" spans="1:64">
      <c r="A87" s="14">
        <v>4</v>
      </c>
      <c r="B87" s="14">
        <v>502</v>
      </c>
      <c r="C87" s="14">
        <v>2005</v>
      </c>
      <c r="D87" s="14">
        <v>40</v>
      </c>
      <c r="E87" s="91">
        <v>0.69476120857699808</v>
      </c>
      <c r="F87" s="14">
        <v>116</v>
      </c>
      <c r="G87" s="14">
        <f>E88/E87</f>
        <v>1.1251245396836531</v>
      </c>
      <c r="H87" s="14">
        <f>IF(G87&lt;1,1,E88/E87*1.69-0.7)</f>
        <v>1.2014604720653737</v>
      </c>
      <c r="I87" s="14">
        <f t="shared" si="0"/>
        <v>5.9893207635948109E-3</v>
      </c>
      <c r="J87" s="14">
        <f t="shared" si="1"/>
        <v>2769.8962900351348</v>
      </c>
      <c r="AR87" s="293">
        <v>100</v>
      </c>
      <c r="AS87" s="142">
        <v>54.026965199999999</v>
      </c>
      <c r="AT87" s="14">
        <v>39.396862200000001</v>
      </c>
      <c r="AU87" s="14">
        <v>21.164360899999998</v>
      </c>
      <c r="AV87" s="14">
        <v>43.915607199999997</v>
      </c>
      <c r="AW87" s="14">
        <v>88.329077699999999</v>
      </c>
      <c r="AX87" s="14">
        <v>60.7</v>
      </c>
      <c r="AY87" s="14">
        <v>42.7795463</v>
      </c>
      <c r="AZ87" s="14">
        <v>40.700000000000003</v>
      </c>
      <c r="BA87" s="14">
        <v>50.3</v>
      </c>
      <c r="BB87" s="14">
        <v>88.32</v>
      </c>
      <c r="BC87" s="14">
        <v>73.034999999999997</v>
      </c>
      <c r="BD87" s="14">
        <v>31.33</v>
      </c>
      <c r="BE87" s="14">
        <v>44.69</v>
      </c>
      <c r="BF87" s="14">
        <v>61.23</v>
      </c>
      <c r="BG87" s="14">
        <v>39.880000000000003</v>
      </c>
      <c r="BH87" s="14">
        <v>28.23</v>
      </c>
      <c r="BI87" s="14">
        <v>40.090000000000003</v>
      </c>
      <c r="BJ87" s="14">
        <v>78.819999999999993</v>
      </c>
      <c r="BK87" s="444">
        <v>79.709999999999994</v>
      </c>
      <c r="BL87" s="444">
        <v>30.97</v>
      </c>
    </row>
    <row r="88" spans="1:64">
      <c r="A88" s="14">
        <v>4</v>
      </c>
      <c r="B88" s="14">
        <v>502</v>
      </c>
      <c r="C88" s="14">
        <v>2005</v>
      </c>
      <c r="D88" s="14">
        <v>100</v>
      </c>
      <c r="E88" s="92">
        <v>0.78169288499025347</v>
      </c>
      <c r="F88" s="14">
        <v>116</v>
      </c>
      <c r="I88" s="14">
        <f t="shared" si="0"/>
        <v>6.7387317671573571E-3</v>
      </c>
      <c r="J88" s="14">
        <f t="shared" si="1"/>
        <v>3361.2327621986774</v>
      </c>
      <c r="K88" s="14">
        <f>((J88*0.0239)-(J87*0.0239))/0.5</f>
        <v>28.265883369417338</v>
      </c>
      <c r="L88" s="14">
        <v>0.69</v>
      </c>
      <c r="M88" s="14">
        <v>0.78</v>
      </c>
      <c r="N88" s="14">
        <v>47</v>
      </c>
      <c r="AV88" s="127"/>
      <c r="AW88" s="14"/>
    </row>
    <row r="89" spans="1:64">
      <c r="A89" s="14">
        <v>1</v>
      </c>
      <c r="B89" s="14">
        <v>502</v>
      </c>
      <c r="C89" s="14">
        <v>2006</v>
      </c>
      <c r="D89" s="14">
        <v>40</v>
      </c>
      <c r="E89" s="93">
        <v>0.57482873851294902</v>
      </c>
      <c r="F89" s="14">
        <v>105</v>
      </c>
      <c r="G89" s="14">
        <f>E90/E89</f>
        <v>0.91810184041352383</v>
      </c>
      <c r="H89" s="14">
        <f>IF(G89&lt;1,1,E90/E89*1.69-0.7)</f>
        <v>1</v>
      </c>
      <c r="I89" s="14">
        <f t="shared" si="0"/>
        <v>5.4745594144090387E-3</v>
      </c>
      <c r="J89" s="14">
        <f t="shared" si="1"/>
        <v>2425.1624181857069</v>
      </c>
      <c r="AV89" s="127"/>
      <c r="AW89" s="14"/>
    </row>
    <row r="90" spans="1:64">
      <c r="A90" s="14">
        <v>1</v>
      </c>
      <c r="B90" s="14">
        <v>502</v>
      </c>
      <c r="C90" s="14">
        <v>2006</v>
      </c>
      <c r="D90" s="14">
        <v>100</v>
      </c>
      <c r="E90" s="94">
        <v>0.52775132275132275</v>
      </c>
      <c r="F90" s="14">
        <v>105</v>
      </c>
      <c r="I90" s="14">
        <f t="shared" si="0"/>
        <v>5.0262030738221211E-3</v>
      </c>
      <c r="J90" s="14">
        <f t="shared" si="1"/>
        <v>2160.0532876033371</v>
      </c>
      <c r="K90" s="14">
        <f>((J90*0.0239)-(J89*0.0239))/0.5</f>
        <v>-12.672216441837278</v>
      </c>
      <c r="L90" s="14">
        <v>0.56999999999999995</v>
      </c>
      <c r="M90" s="14">
        <v>0.52</v>
      </c>
      <c r="N90" s="14">
        <v>22</v>
      </c>
    </row>
    <row r="91" spans="1:64">
      <c r="A91" s="14">
        <v>2</v>
      </c>
      <c r="B91" s="14">
        <v>502</v>
      </c>
      <c r="C91" s="14">
        <v>2006</v>
      </c>
      <c r="D91" s="14">
        <v>40</v>
      </c>
      <c r="E91" s="95">
        <v>0.71361471861471859</v>
      </c>
      <c r="F91" s="14">
        <v>105</v>
      </c>
      <c r="G91" s="14">
        <f>E92/E91</f>
        <v>0.77311851874319648</v>
      </c>
      <c r="H91" s="14">
        <f>IF(G91&lt;1,1,E92/E91*1.69-0.7)</f>
        <v>1</v>
      </c>
      <c r="I91" s="14">
        <f t="shared" si="0"/>
        <v>6.7963306534735103E-3</v>
      </c>
      <c r="J91" s="14">
        <f t="shared" si="1"/>
        <v>3411.5946887627233</v>
      </c>
      <c r="AW91" s="127">
        <v>1971</v>
      </c>
      <c r="AX91" s="14">
        <v>2</v>
      </c>
      <c r="AY91" s="14">
        <v>4</v>
      </c>
      <c r="AZ91" s="14">
        <v>36.700000000000003</v>
      </c>
      <c r="BA91" s="14">
        <v>2.2610000000000001</v>
      </c>
    </row>
    <row r="92" spans="1:64">
      <c r="A92" s="14">
        <v>2</v>
      </c>
      <c r="B92" s="14">
        <v>502</v>
      </c>
      <c r="C92" s="14">
        <v>2006</v>
      </c>
      <c r="D92" s="14">
        <v>100</v>
      </c>
      <c r="E92" s="96">
        <v>0.5517087542087542</v>
      </c>
      <c r="F92" s="14">
        <v>105</v>
      </c>
      <c r="I92" s="14">
        <f t="shared" si="0"/>
        <v>5.2543690877024209E-3</v>
      </c>
      <c r="J92" s="14">
        <f t="shared" si="1"/>
        <v>2291.1304827890112</v>
      </c>
      <c r="K92" s="14">
        <f>((J92*0.0239)-(J91*0.0239))/0.5</f>
        <v>-53.558189045543443</v>
      </c>
      <c r="L92" s="14">
        <v>0.71</v>
      </c>
      <c r="M92" s="14">
        <v>0.55000000000000004</v>
      </c>
      <c r="N92" s="14">
        <v>9</v>
      </c>
      <c r="AW92" s="127">
        <v>1971</v>
      </c>
      <c r="AX92" s="14">
        <v>3</v>
      </c>
      <c r="AY92" s="14">
        <v>4</v>
      </c>
      <c r="AZ92" s="14">
        <v>35.700000000000003</v>
      </c>
      <c r="BA92" s="14">
        <v>1.9442222</v>
      </c>
    </row>
    <row r="93" spans="1:64">
      <c r="A93" s="14">
        <v>3</v>
      </c>
      <c r="B93" s="14">
        <v>502</v>
      </c>
      <c r="C93" s="14">
        <v>2006</v>
      </c>
      <c r="D93" s="14">
        <v>40</v>
      </c>
      <c r="E93" s="97">
        <v>0.59427191166321613</v>
      </c>
      <c r="F93" s="14">
        <v>105</v>
      </c>
      <c r="G93" s="14">
        <f>E94/E93</f>
        <v>1.0609387701776796</v>
      </c>
      <c r="H93" s="14">
        <f>IF(G93&lt;1,1,E94/E93*1.69-0.7)</f>
        <v>1.0929865216002785</v>
      </c>
      <c r="I93" s="14">
        <f t="shared" si="0"/>
        <v>5.6597324920306296E-3</v>
      </c>
      <c r="J93" s="14">
        <f t="shared" si="1"/>
        <v>2543.9301475069765</v>
      </c>
      <c r="AW93" s="127">
        <v>1971</v>
      </c>
      <c r="AX93" s="14">
        <v>4</v>
      </c>
      <c r="AY93" s="14">
        <v>4</v>
      </c>
      <c r="AZ93" s="14">
        <v>35.524999999999999</v>
      </c>
      <c r="BA93" s="14">
        <v>5.4938602000000003</v>
      </c>
    </row>
    <row r="94" spans="1:64">
      <c r="A94" s="14">
        <v>3</v>
      </c>
      <c r="B94" s="14">
        <v>502</v>
      </c>
      <c r="C94" s="14">
        <v>2006</v>
      </c>
      <c r="D94" s="14">
        <v>100</v>
      </c>
      <c r="E94" s="98">
        <v>0.63048611111111119</v>
      </c>
      <c r="F94" s="14">
        <v>105</v>
      </c>
      <c r="I94" s="14">
        <f t="shared" si="0"/>
        <v>6.0046296296296306E-3</v>
      </c>
      <c r="J94" s="14">
        <f t="shared" si="1"/>
        <v>2780.8666626901763</v>
      </c>
      <c r="K94" s="14">
        <f>((J94*0.0239)-(J93*0.0239))/0.5</f>
        <v>11.325565425756963</v>
      </c>
      <c r="L94" s="14">
        <v>0.59</v>
      </c>
      <c r="M94" s="14">
        <v>0.63</v>
      </c>
      <c r="N94" s="14">
        <v>38</v>
      </c>
      <c r="AW94" s="127">
        <v>1971</v>
      </c>
      <c r="AX94" s="14">
        <v>5</v>
      </c>
      <c r="AY94" s="14">
        <v>4</v>
      </c>
      <c r="AZ94" s="14">
        <v>35.225000000000001</v>
      </c>
      <c r="BA94" s="14">
        <v>2.1577380000000002</v>
      </c>
    </row>
    <row r="95" spans="1:64">
      <c r="A95" s="14">
        <v>4</v>
      </c>
      <c r="B95" s="14">
        <v>502</v>
      </c>
      <c r="C95" s="14">
        <v>2006</v>
      </c>
      <c r="D95" s="14">
        <v>40</v>
      </c>
      <c r="E95" s="99">
        <v>0.50969169719169716</v>
      </c>
      <c r="F95" s="14">
        <v>105</v>
      </c>
      <c r="G95" s="14">
        <f>E96/E95</f>
        <v>1.0733842845281685</v>
      </c>
      <c r="H95" s="14">
        <f>IF(G95&lt;1,1,E96/E95*1.69-0.7)</f>
        <v>1.1140194408526047</v>
      </c>
      <c r="I95" s="14">
        <f t="shared" si="0"/>
        <v>4.8542066399209251E-3</v>
      </c>
      <c r="J95" s="14">
        <f t="shared" si="1"/>
        <v>2066.2252923271808</v>
      </c>
      <c r="AW95" s="127">
        <v>1971</v>
      </c>
      <c r="AX95" s="14">
        <v>6</v>
      </c>
      <c r="AY95" s="14">
        <v>4</v>
      </c>
      <c r="AZ95" s="14">
        <v>35.424999999999997</v>
      </c>
      <c r="BA95" s="14">
        <v>2.8686524000000002</v>
      </c>
    </row>
    <row r="96" spans="1:64">
      <c r="A96" s="14">
        <v>4</v>
      </c>
      <c r="B96" s="14">
        <v>502</v>
      </c>
      <c r="C96" s="14">
        <v>2006</v>
      </c>
      <c r="D96" s="14">
        <v>100</v>
      </c>
      <c r="E96" s="100">
        <v>0.54709505772005773</v>
      </c>
      <c r="F96" s="14">
        <v>105</v>
      </c>
      <c r="I96" s="14">
        <f t="shared" si="0"/>
        <v>5.2104291211434069E-3</v>
      </c>
      <c r="J96" s="14">
        <f t="shared" si="1"/>
        <v>2265.2838178906541</v>
      </c>
      <c r="K96" s="14">
        <f>((J96*0.0239)-(J95*0.0239))/0.5</f>
        <v>9.5149975219340348</v>
      </c>
      <c r="L96" s="14">
        <v>0.51</v>
      </c>
      <c r="M96" s="14">
        <v>0.55000000000000004</v>
      </c>
      <c r="N96" s="14">
        <v>35</v>
      </c>
      <c r="AW96" s="127">
        <v>1971</v>
      </c>
      <c r="AX96" s="14">
        <v>7</v>
      </c>
      <c r="AY96" s="14">
        <v>4</v>
      </c>
      <c r="AZ96" s="14">
        <v>37.424999999999997</v>
      </c>
      <c r="BA96" s="14">
        <v>2.2066188000000002</v>
      </c>
    </row>
    <row r="97" spans="1:53">
      <c r="A97" s="14">
        <v>1</v>
      </c>
      <c r="B97" s="14">
        <v>502</v>
      </c>
      <c r="C97" s="14">
        <v>2007</v>
      </c>
      <c r="D97" s="14">
        <v>40</v>
      </c>
      <c r="E97" s="101">
        <v>0.58232666666666655</v>
      </c>
      <c r="F97" s="14">
        <v>95</v>
      </c>
      <c r="G97" s="14">
        <f>E98/E97</f>
        <v>1.1155880433662668</v>
      </c>
      <c r="H97" s="14">
        <f>IF(G97&lt;1,1,E98/E97*1.69-0.7)</f>
        <v>1.185343793288991</v>
      </c>
      <c r="I97" s="14">
        <f t="shared" si="0"/>
        <v>6.1297543859649114E-3</v>
      </c>
      <c r="J97" s="14">
        <f t="shared" si="1"/>
        <v>2872.1757407239952</v>
      </c>
      <c r="AW97" s="127">
        <v>1972</v>
      </c>
      <c r="AX97" s="14">
        <v>2</v>
      </c>
      <c r="AY97" s="14">
        <v>4</v>
      </c>
      <c r="AZ97" s="14">
        <v>27.95</v>
      </c>
      <c r="BA97" s="14">
        <v>0.64254699999999998</v>
      </c>
    </row>
    <row r="98" spans="1:53">
      <c r="A98" s="14">
        <v>1</v>
      </c>
      <c r="B98" s="14">
        <v>502</v>
      </c>
      <c r="C98" s="14">
        <v>2007</v>
      </c>
      <c r="D98" s="14">
        <v>100</v>
      </c>
      <c r="E98" s="102">
        <v>0.64963666666666675</v>
      </c>
      <c r="F98" s="14">
        <v>95</v>
      </c>
      <c r="I98" s="14">
        <f t="shared" si="0"/>
        <v>6.8382807017543868E-3</v>
      </c>
      <c r="J98" s="14">
        <f>590*EXP(I98*258.2)</f>
        <v>3448.748236176069</v>
      </c>
      <c r="K98" s="14">
        <f>((J98*0.0239)-(J97*0.0239))/0.5</f>
        <v>27.560165282609148</v>
      </c>
      <c r="L98" s="14">
        <v>0.57999999999999996</v>
      </c>
      <c r="M98" s="14">
        <v>0.65</v>
      </c>
      <c r="N98" s="14">
        <v>47</v>
      </c>
      <c r="AW98" s="127">
        <v>1972</v>
      </c>
      <c r="AX98" s="14">
        <v>3</v>
      </c>
      <c r="AY98" s="14">
        <v>4</v>
      </c>
      <c r="AZ98" s="14">
        <v>27.557500000000001</v>
      </c>
      <c r="BA98" s="14">
        <v>3.3372182000000001</v>
      </c>
    </row>
    <row r="99" spans="1:53">
      <c r="A99" s="14">
        <v>2</v>
      </c>
      <c r="B99" s="14">
        <v>502</v>
      </c>
      <c r="C99" s="14">
        <v>2007</v>
      </c>
      <c r="D99" s="14">
        <v>40</v>
      </c>
      <c r="E99" s="103">
        <v>0.63960000000000006</v>
      </c>
      <c r="F99" s="14">
        <v>95</v>
      </c>
      <c r="G99" s="14">
        <f>E100/E99</f>
        <v>1.0939284969772773</v>
      </c>
      <c r="H99" s="14">
        <f>IF(G99&lt;1,1,E100/E99*1.69-0.7)</f>
        <v>1.1487391598915988</v>
      </c>
      <c r="I99" s="14">
        <f t="shared" si="0"/>
        <v>6.7326315789473694E-3</v>
      </c>
      <c r="J99" s="14">
        <f t="shared" ref="J99:J104" si="26">590*EXP(I99*258.2)</f>
        <v>3355.9427571857227</v>
      </c>
      <c r="AW99" s="127">
        <v>1972</v>
      </c>
      <c r="AX99" s="14">
        <v>4</v>
      </c>
      <c r="AY99" s="14">
        <v>4</v>
      </c>
      <c r="AZ99" s="14">
        <v>25.377500000000001</v>
      </c>
      <c r="BA99" s="14">
        <v>2.2711432999999999</v>
      </c>
    </row>
    <row r="100" spans="1:53">
      <c r="A100" s="14">
        <v>2</v>
      </c>
      <c r="B100" s="14">
        <v>502</v>
      </c>
      <c r="C100" s="14">
        <v>2007</v>
      </c>
      <c r="D100" s="14">
        <v>100</v>
      </c>
      <c r="E100" s="104">
        <v>0.69967666666666661</v>
      </c>
      <c r="F100" s="14">
        <v>95</v>
      </c>
      <c r="I100" s="14">
        <f t="shared" ref="I100:I150" si="27">E100/F100</f>
        <v>7.3650175438596489E-3</v>
      </c>
      <c r="J100" s="14">
        <f t="shared" si="26"/>
        <v>3951.1820517065121</v>
      </c>
      <c r="K100" s="14">
        <f>((J100*0.0239)-(J99*0.0239))/0.5</f>
        <v>28.452438278093723</v>
      </c>
      <c r="L100" s="14">
        <v>0.63</v>
      </c>
      <c r="M100" s="14">
        <v>0.7</v>
      </c>
      <c r="N100" s="14">
        <v>49</v>
      </c>
      <c r="AW100" s="127">
        <v>1972</v>
      </c>
      <c r="AX100" s="14">
        <v>5</v>
      </c>
      <c r="AY100" s="14">
        <v>4</v>
      </c>
      <c r="AZ100" s="14">
        <v>25.017499999999998</v>
      </c>
      <c r="BA100" s="14">
        <v>4.5220155999999996</v>
      </c>
    </row>
    <row r="101" spans="1:53">
      <c r="A101" s="14">
        <v>3</v>
      </c>
      <c r="B101" s="14">
        <v>502</v>
      </c>
      <c r="C101" s="14">
        <v>2007</v>
      </c>
      <c r="D101" s="14">
        <v>40</v>
      </c>
      <c r="E101" s="105">
        <v>0.66180000000000005</v>
      </c>
      <c r="F101" s="14">
        <v>95</v>
      </c>
      <c r="G101" s="14">
        <f>E102/E101</f>
        <v>1.0223028105167722</v>
      </c>
      <c r="H101" s="14">
        <f>IF(G101&lt;1,1,E102/E101*1.69-0.7)</f>
        <v>1.0276917497733449</v>
      </c>
      <c r="I101" s="14">
        <f t="shared" si="27"/>
        <v>6.966315789473685E-3</v>
      </c>
      <c r="J101" s="14">
        <f t="shared" si="26"/>
        <v>3564.6646950547242</v>
      </c>
      <c r="AW101" s="127">
        <v>1972</v>
      </c>
      <c r="AX101" s="14">
        <v>6</v>
      </c>
      <c r="AY101" s="14">
        <v>4</v>
      </c>
      <c r="AZ101" s="14">
        <v>23.047499999999999</v>
      </c>
      <c r="BA101" s="14">
        <v>1.752434</v>
      </c>
    </row>
    <row r="102" spans="1:53">
      <c r="A102" s="14">
        <v>3</v>
      </c>
      <c r="B102" s="14">
        <v>502</v>
      </c>
      <c r="C102" s="14">
        <v>2007</v>
      </c>
      <c r="D102" s="14">
        <v>100</v>
      </c>
      <c r="E102" s="106">
        <v>0.67655999999999994</v>
      </c>
      <c r="F102" s="14">
        <v>95</v>
      </c>
      <c r="I102" s="14">
        <f t="shared" si="27"/>
        <v>7.1216842105263148E-3</v>
      </c>
      <c r="J102" s="14">
        <f t="shared" si="26"/>
        <v>3710.57229106765</v>
      </c>
      <c r="K102" s="14">
        <f>((J102*0.0239)-(J101*0.0239))/0.5</f>
        <v>6.9743830894178416</v>
      </c>
      <c r="L102" s="14">
        <v>0.66</v>
      </c>
      <c r="M102" s="14">
        <v>0.68</v>
      </c>
      <c r="N102" s="14">
        <v>42</v>
      </c>
      <c r="AW102" s="127">
        <v>1972</v>
      </c>
      <c r="AX102" s="14">
        <v>7</v>
      </c>
      <c r="AY102" s="14">
        <v>4</v>
      </c>
      <c r="AZ102" s="14">
        <v>21.84</v>
      </c>
      <c r="BA102" s="14">
        <v>2.8864972999999998</v>
      </c>
    </row>
    <row r="103" spans="1:53">
      <c r="A103" s="14">
        <v>4</v>
      </c>
      <c r="B103" s="14">
        <v>502</v>
      </c>
      <c r="C103" s="14">
        <v>2007</v>
      </c>
      <c r="D103" s="14">
        <v>40</v>
      </c>
      <c r="E103" s="107">
        <v>0.65749666666666673</v>
      </c>
      <c r="F103" s="14">
        <v>95</v>
      </c>
      <c r="G103" s="14">
        <f>E104/E103</f>
        <v>1.0722639911989413</v>
      </c>
      <c r="H103" s="14">
        <f>IF(G103&lt;1,1,E104/E103*1.69-0.7)</f>
        <v>1.1121261451262108</v>
      </c>
      <c r="I103" s="14">
        <f t="shared" si="27"/>
        <v>6.9210175438596498E-3</v>
      </c>
      <c r="J103" s="14">
        <f t="shared" si="26"/>
        <v>3523.2152209473056</v>
      </c>
      <c r="AW103" s="127">
        <v>1974</v>
      </c>
      <c r="AX103" s="14">
        <v>2</v>
      </c>
      <c r="AY103" s="14">
        <v>4</v>
      </c>
      <c r="AZ103" s="14">
        <v>16.546749999999999</v>
      </c>
      <c r="BA103" s="14">
        <v>1.7517161999999999</v>
      </c>
    </row>
    <row r="104" spans="1:53">
      <c r="A104" s="14">
        <v>4</v>
      </c>
      <c r="B104" s="14">
        <v>502</v>
      </c>
      <c r="C104" s="14">
        <v>2007</v>
      </c>
      <c r="D104" s="14">
        <v>100</v>
      </c>
      <c r="E104" s="108">
        <v>0.70501000000000003</v>
      </c>
      <c r="F104" s="14">
        <v>95</v>
      </c>
      <c r="I104" s="14">
        <f t="shared" si="27"/>
        <v>7.4211578947368422E-3</v>
      </c>
      <c r="J104" s="14">
        <f t="shared" si="26"/>
        <v>4008.8732882498675</v>
      </c>
      <c r="K104" s="14">
        <f>((J104*0.0239)-(J103*0.0239))/0.5</f>
        <v>23.21445561706247</v>
      </c>
      <c r="L104" s="14">
        <v>0.66</v>
      </c>
      <c r="M104" s="14">
        <v>0.71</v>
      </c>
      <c r="N104" s="14">
        <v>47</v>
      </c>
      <c r="AW104" s="127">
        <v>1974</v>
      </c>
      <c r="AX104" s="14">
        <v>3</v>
      </c>
      <c r="AY104" s="14">
        <v>4</v>
      </c>
      <c r="AZ104" s="14">
        <v>27.043500000000002</v>
      </c>
      <c r="BA104" s="14">
        <v>4.3677479999999997</v>
      </c>
    </row>
    <row r="105" spans="1:53">
      <c r="A105" s="14">
        <v>1</v>
      </c>
      <c r="B105" s="14">
        <v>502</v>
      </c>
      <c r="C105" s="14">
        <v>2008</v>
      </c>
      <c r="D105" s="14">
        <v>40</v>
      </c>
      <c r="E105" s="109">
        <v>0.54137666666666673</v>
      </c>
      <c r="F105" s="14">
        <v>84</v>
      </c>
      <c r="G105" s="14">
        <f>E106/E105</f>
        <v>1.425840296035416</v>
      </c>
      <c r="H105" s="14">
        <f>IF(G105&lt;1,1,E106/E105*1.69-0.7)</f>
        <v>1.7096701002998531</v>
      </c>
      <c r="I105" s="14">
        <f t="shared" si="27"/>
        <v>6.444960317460318E-3</v>
      </c>
      <c r="J105" s="14">
        <f>590*EXP(I105*258.2)</f>
        <v>3115.7067479620059</v>
      </c>
      <c r="AW105" s="127">
        <v>1974</v>
      </c>
      <c r="AX105" s="14">
        <v>4</v>
      </c>
      <c r="AY105" s="14">
        <v>4</v>
      </c>
      <c r="AZ105" s="14">
        <v>32.609499999999997</v>
      </c>
      <c r="BA105" s="14">
        <v>3.0586924</v>
      </c>
    </row>
    <row r="106" spans="1:53">
      <c r="A106" s="14">
        <v>1</v>
      </c>
      <c r="B106" s="14">
        <v>502</v>
      </c>
      <c r="C106" s="14">
        <v>2008</v>
      </c>
      <c r="D106" s="14">
        <v>100</v>
      </c>
      <c r="E106" s="110">
        <v>0.77191666666666681</v>
      </c>
      <c r="F106" s="14">
        <v>84</v>
      </c>
      <c r="I106" s="14">
        <f t="shared" si="27"/>
        <v>9.1894841269841293E-3</v>
      </c>
      <c r="J106" s="14">
        <f t="shared" ref="J106:J112" si="28">590*EXP(I106*258.2)</f>
        <v>6328.6823789519185</v>
      </c>
      <c r="K106" s="14">
        <f>((J106*0.0239)-(J105*0.0239))/0.5</f>
        <v>153.58023516131783</v>
      </c>
      <c r="L106" s="14">
        <v>0.54</v>
      </c>
      <c r="M106" s="14">
        <v>0.77</v>
      </c>
      <c r="N106" s="14">
        <v>79</v>
      </c>
      <c r="AW106" s="127">
        <v>1974</v>
      </c>
      <c r="AX106" s="14">
        <v>5</v>
      </c>
      <c r="AY106" s="14">
        <v>4</v>
      </c>
      <c r="AZ106" s="14">
        <v>30.310500000000001</v>
      </c>
      <c r="BA106" s="14">
        <v>3.2505264</v>
      </c>
    </row>
    <row r="107" spans="1:53">
      <c r="A107" s="14">
        <v>2</v>
      </c>
      <c r="B107" s="14">
        <v>502</v>
      </c>
      <c r="C107" s="14">
        <v>2008</v>
      </c>
      <c r="D107" s="14">
        <v>40</v>
      </c>
      <c r="E107" s="111">
        <v>0.56202333333333299</v>
      </c>
      <c r="F107" s="14">
        <v>84</v>
      </c>
      <c r="G107" s="14">
        <f>E108/E107</f>
        <v>1.4228650056047503</v>
      </c>
      <c r="H107" s="14">
        <f>IF(G107&lt;1,1,E108/E107*1.69-0.7)</f>
        <v>1.7046418594720281</v>
      </c>
      <c r="I107" s="14">
        <f t="shared" si="27"/>
        <v>6.6907539682539638E-3</v>
      </c>
      <c r="J107" s="14">
        <f t="shared" si="28"/>
        <v>3319.85109998592</v>
      </c>
      <c r="AW107" s="127">
        <v>1974</v>
      </c>
      <c r="AX107" s="14">
        <v>6</v>
      </c>
      <c r="AY107" s="14">
        <v>4</v>
      </c>
      <c r="AZ107" s="14">
        <v>29.645</v>
      </c>
      <c r="BA107" s="14">
        <v>4.0409894</v>
      </c>
    </row>
    <row r="108" spans="1:53">
      <c r="A108" s="14">
        <v>2</v>
      </c>
      <c r="B108" s="14">
        <v>502</v>
      </c>
      <c r="C108" s="14">
        <v>2008</v>
      </c>
      <c r="D108" s="14">
        <v>100</v>
      </c>
      <c r="E108" s="112">
        <v>0.7996833333333333</v>
      </c>
      <c r="F108" s="14">
        <v>84</v>
      </c>
      <c r="I108" s="14">
        <f t="shared" si="27"/>
        <v>9.520039682539682E-3</v>
      </c>
      <c r="J108" s="14">
        <f t="shared" si="28"/>
        <v>6892.552659132466</v>
      </c>
      <c r="K108" s="14">
        <f>((J108*0.0239)-(J107*0.0239))/0.5</f>
        <v>170.77513452720493</v>
      </c>
      <c r="L108" s="14">
        <v>0.56000000000000005</v>
      </c>
      <c r="M108" s="14">
        <v>0.8</v>
      </c>
      <c r="N108" s="14">
        <v>74</v>
      </c>
      <c r="AW108" s="127">
        <v>1974</v>
      </c>
      <c r="AX108" s="14">
        <v>7</v>
      </c>
      <c r="AY108" s="14">
        <v>4</v>
      </c>
      <c r="AZ108" s="14">
        <v>27.79975</v>
      </c>
      <c r="BA108" s="14">
        <v>2.3615675</v>
      </c>
    </row>
    <row r="109" spans="1:53">
      <c r="A109" s="14">
        <v>3</v>
      </c>
      <c r="B109" s="14">
        <v>502</v>
      </c>
      <c r="C109" s="14">
        <v>2008</v>
      </c>
      <c r="D109" s="14">
        <v>40</v>
      </c>
      <c r="E109" s="113">
        <v>0.71731999999999996</v>
      </c>
      <c r="F109" s="14">
        <v>84</v>
      </c>
      <c r="G109" s="14">
        <f>E110/E109</f>
        <v>1.0945881893715497</v>
      </c>
      <c r="H109" s="14">
        <f>IF(G109&lt;1,1,E110/E109*1.69-0.7)</f>
        <v>1.1498540400379189</v>
      </c>
      <c r="I109" s="14">
        <f t="shared" si="27"/>
        <v>8.5395238095238094E-3</v>
      </c>
      <c r="J109" s="14">
        <f t="shared" si="28"/>
        <v>5350.9403163892248</v>
      </c>
      <c r="AW109" s="127">
        <v>1975</v>
      </c>
      <c r="AX109" s="14">
        <v>2</v>
      </c>
      <c r="AY109" s="14">
        <v>4</v>
      </c>
      <c r="AZ109" s="14">
        <v>26.861999999999998</v>
      </c>
      <c r="BA109" s="14">
        <v>2.3854703000000002</v>
      </c>
    </row>
    <row r="110" spans="1:53">
      <c r="A110" s="14">
        <v>3</v>
      </c>
      <c r="B110" s="14">
        <v>502</v>
      </c>
      <c r="C110" s="14">
        <v>2008</v>
      </c>
      <c r="D110" s="14">
        <v>100</v>
      </c>
      <c r="E110" s="114">
        <v>0.78516999999999992</v>
      </c>
      <c r="F110" s="14">
        <v>84</v>
      </c>
      <c r="I110" s="14">
        <f t="shared" si="27"/>
        <v>9.3472619047619034E-3</v>
      </c>
      <c r="J110" s="14">
        <f t="shared" si="28"/>
        <v>6591.8252425954106</v>
      </c>
      <c r="K110" s="14">
        <f>((J110*0.0239)-(J109*0.0239))/0.5</f>
        <v>59.314299472655705</v>
      </c>
      <c r="L110" s="14">
        <v>0.72</v>
      </c>
      <c r="M110" s="14">
        <v>0.79</v>
      </c>
      <c r="N110" s="14">
        <v>36</v>
      </c>
      <c r="AW110" s="127">
        <v>1975</v>
      </c>
      <c r="AX110" s="14">
        <v>3</v>
      </c>
      <c r="AY110" s="14">
        <v>4</v>
      </c>
      <c r="AZ110" s="14">
        <v>34.878250000000001</v>
      </c>
      <c r="BA110" s="14">
        <v>4.1592741999999996</v>
      </c>
    </row>
    <row r="111" spans="1:53">
      <c r="A111" s="14">
        <v>4</v>
      </c>
      <c r="B111" s="14">
        <v>502</v>
      </c>
      <c r="C111" s="14">
        <v>2008</v>
      </c>
      <c r="D111" s="14">
        <v>40</v>
      </c>
      <c r="E111" s="115">
        <v>0.69946333333333344</v>
      </c>
      <c r="F111" s="14">
        <v>84</v>
      </c>
      <c r="G111" s="14">
        <f>E112/E111</f>
        <v>1.1123718660496855</v>
      </c>
      <c r="H111" s="14">
        <f>IF(G111&lt;1,1,E112/E111*1.69-0.7)</f>
        <v>1.1799084536239686</v>
      </c>
      <c r="I111" s="14">
        <f t="shared" si="27"/>
        <v>8.3269444444444458E-3</v>
      </c>
      <c r="J111" s="14">
        <f t="shared" si="28"/>
        <v>5065.1528425939614</v>
      </c>
      <c r="AW111" s="127">
        <v>1975</v>
      </c>
      <c r="AX111" s="14">
        <v>4</v>
      </c>
      <c r="AY111" s="14">
        <v>4</v>
      </c>
      <c r="AZ111" s="14">
        <v>39.718249999999998</v>
      </c>
      <c r="BA111" s="14">
        <v>3.7754778999999998</v>
      </c>
    </row>
    <row r="112" spans="1:53">
      <c r="A112" s="14">
        <v>4</v>
      </c>
      <c r="B112" s="14">
        <v>502</v>
      </c>
      <c r="C112" s="14">
        <v>2008</v>
      </c>
      <c r="D112" s="14">
        <v>100</v>
      </c>
      <c r="E112" s="116">
        <v>0.77806333333333333</v>
      </c>
      <c r="F112" s="14">
        <v>84</v>
      </c>
      <c r="I112" s="14">
        <f t="shared" si="27"/>
        <v>9.2626587301587304E-3</v>
      </c>
      <c r="J112" s="14">
        <f t="shared" si="28"/>
        <v>6449.3912212095956</v>
      </c>
      <c r="K112" s="14">
        <f>((J112*0.0239)-(J111*0.0239))/0.5</f>
        <v>66.166594497827305</v>
      </c>
      <c r="L112" s="14">
        <v>0.69</v>
      </c>
      <c r="M112" s="14">
        <v>0.78</v>
      </c>
      <c r="N112" s="14">
        <v>44</v>
      </c>
      <c r="AW112" s="127">
        <v>1975</v>
      </c>
      <c r="AX112" s="14">
        <v>5</v>
      </c>
      <c r="AY112" s="14">
        <v>4</v>
      </c>
      <c r="AZ112" s="14">
        <v>46.857250000000001</v>
      </c>
      <c r="BA112" s="14">
        <v>3.7922449999999999</v>
      </c>
    </row>
    <row r="113" spans="1:53">
      <c r="A113" s="14">
        <v>1</v>
      </c>
      <c r="B113" s="14">
        <v>502</v>
      </c>
      <c r="C113" s="14">
        <v>2009</v>
      </c>
      <c r="D113" s="14">
        <v>40</v>
      </c>
      <c r="E113">
        <v>0.34089666666666668</v>
      </c>
      <c r="F113" s="14">
        <v>108</v>
      </c>
      <c r="G113" s="14">
        <f>E114/E113</f>
        <v>1.5726857601032569</v>
      </c>
      <c r="H113" s="14">
        <f t="shared" ref="H113:H119" si="29">IF(G113&lt;1,1,E114/E113*1.69-0.7)</f>
        <v>1.957838934574504</v>
      </c>
      <c r="I113" s="14">
        <f t="shared" si="27"/>
        <v>3.1564506172839508E-3</v>
      </c>
      <c r="J113" s="14">
        <f t="shared" ref="J113:J119" si="30">590*EXP(I113*258.2)</f>
        <v>1332.9077144110111</v>
      </c>
      <c r="AW113" s="127">
        <v>1975</v>
      </c>
      <c r="AX113" s="14">
        <v>6</v>
      </c>
      <c r="AY113" s="14">
        <v>4</v>
      </c>
      <c r="AZ113" s="14">
        <v>51.27375</v>
      </c>
      <c r="BA113" s="14">
        <v>3.5640269</v>
      </c>
    </row>
    <row r="114" spans="1:53">
      <c r="A114" s="14">
        <v>1</v>
      </c>
      <c r="B114" s="14">
        <v>502</v>
      </c>
      <c r="C114" s="14">
        <v>2009</v>
      </c>
      <c r="D114" s="14">
        <v>100</v>
      </c>
      <c r="E114">
        <v>0.53612333333333329</v>
      </c>
      <c r="F114" s="14">
        <v>108</v>
      </c>
      <c r="I114" s="14">
        <f t="shared" si="27"/>
        <v>4.9641049382716041E-3</v>
      </c>
      <c r="J114" s="14">
        <f t="shared" si="30"/>
        <v>2125.6957338995667</v>
      </c>
      <c r="K114" s="14">
        <f>((J114*0.0239)-(J113*0.0239))/0.5</f>
        <v>37.895267331552958</v>
      </c>
      <c r="L114" s="14">
        <v>0.34</v>
      </c>
      <c r="M114" s="14">
        <v>0.54</v>
      </c>
      <c r="N114" s="14">
        <v>66</v>
      </c>
      <c r="AW114" s="127">
        <v>1975</v>
      </c>
      <c r="AX114" s="14">
        <v>7</v>
      </c>
      <c r="AY114" s="14">
        <v>4</v>
      </c>
      <c r="AZ114" s="14">
        <v>50.547750000000001</v>
      </c>
      <c r="BA114" s="14">
        <v>2.3303628000000001</v>
      </c>
    </row>
    <row r="115" spans="1:53">
      <c r="A115" s="14">
        <v>2</v>
      </c>
      <c r="B115" s="14">
        <v>502</v>
      </c>
      <c r="C115" s="14">
        <v>2009</v>
      </c>
      <c r="D115" s="14">
        <v>40</v>
      </c>
      <c r="E115">
        <v>0.34674666666666659</v>
      </c>
      <c r="F115" s="14">
        <v>108</v>
      </c>
      <c r="G115" s="14">
        <f>E116/E115</f>
        <v>2.1884949627009154</v>
      </c>
      <c r="H115" s="14">
        <f t="shared" si="29"/>
        <v>2.9985564869645467</v>
      </c>
      <c r="I115" s="14">
        <f t="shared" si="27"/>
        <v>3.2106172839506167E-3</v>
      </c>
      <c r="J115" s="14">
        <f t="shared" si="30"/>
        <v>1351.6805101485688</v>
      </c>
      <c r="AW115" s="127">
        <v>1976</v>
      </c>
      <c r="AX115" s="14">
        <v>2</v>
      </c>
      <c r="AY115" s="14">
        <v>4</v>
      </c>
      <c r="AZ115" s="14">
        <v>23.262250000000002</v>
      </c>
      <c r="BA115" s="14">
        <v>2.6972870000000002</v>
      </c>
    </row>
    <row r="116" spans="1:53">
      <c r="A116" s="14">
        <v>2</v>
      </c>
      <c r="B116" s="14">
        <v>502</v>
      </c>
      <c r="C116" s="14">
        <v>2009</v>
      </c>
      <c r="D116" s="14">
        <v>100</v>
      </c>
      <c r="E116">
        <v>0.75885333333333327</v>
      </c>
      <c r="F116" s="14">
        <v>108</v>
      </c>
      <c r="I116" s="14">
        <f t="shared" si="27"/>
        <v>7.0264197530864195E-3</v>
      </c>
      <c r="J116" s="14">
        <f t="shared" si="30"/>
        <v>3620.4156444833384</v>
      </c>
      <c r="K116" s="14">
        <f>((J116*0.0239)-(J115*0.0239))/0.5</f>
        <v>108.44553942120199</v>
      </c>
      <c r="L116" s="14">
        <v>0.34</v>
      </c>
      <c r="M116" s="14">
        <v>0.75</v>
      </c>
      <c r="N116" s="14">
        <v>63</v>
      </c>
      <c r="AW116" s="127">
        <v>1976</v>
      </c>
      <c r="AX116" s="14">
        <v>3</v>
      </c>
      <c r="AY116" s="14">
        <v>4</v>
      </c>
      <c r="AZ116" s="14">
        <v>27.497250000000001</v>
      </c>
      <c r="BA116" s="14">
        <v>2.8366264000000001</v>
      </c>
    </row>
    <row r="117" spans="1:53">
      <c r="A117" s="14">
        <v>3</v>
      </c>
      <c r="B117" s="14">
        <v>502</v>
      </c>
      <c r="C117" s="14">
        <v>2009</v>
      </c>
      <c r="D117" s="14">
        <v>40</v>
      </c>
      <c r="E117">
        <v>0.48791999999999996</v>
      </c>
      <c r="F117" s="14">
        <v>108</v>
      </c>
      <c r="G117" s="14">
        <f>E118/E117</f>
        <v>1.3939921845111221</v>
      </c>
      <c r="H117" s="14">
        <f t="shared" si="29"/>
        <v>1.6558467918237965</v>
      </c>
      <c r="I117" s="14">
        <f t="shared" si="27"/>
        <v>4.5177777777777777E-3</v>
      </c>
      <c r="J117" s="14">
        <f t="shared" si="30"/>
        <v>1894.3153495518914</v>
      </c>
      <c r="AW117" s="127">
        <v>1976</v>
      </c>
      <c r="AX117" s="14">
        <v>4</v>
      </c>
      <c r="AY117" s="14">
        <v>4</v>
      </c>
      <c r="AZ117" s="14">
        <v>32.064999999999998</v>
      </c>
      <c r="BA117" s="14">
        <v>2.8135210000000002</v>
      </c>
    </row>
    <row r="118" spans="1:53">
      <c r="A118" s="14">
        <v>3</v>
      </c>
      <c r="B118" s="14">
        <v>502</v>
      </c>
      <c r="C118" s="14">
        <v>2009</v>
      </c>
      <c r="D118" s="14">
        <v>100</v>
      </c>
      <c r="E118">
        <v>0.68015666666666663</v>
      </c>
      <c r="F118" s="14">
        <v>108</v>
      </c>
      <c r="I118" s="14">
        <f t="shared" si="27"/>
        <v>6.2977469135802469E-3</v>
      </c>
      <c r="J118" s="14">
        <f t="shared" si="30"/>
        <v>2999.4997087276788</v>
      </c>
      <c r="K118" s="14">
        <f>((J118*0.0239)-(J117*0.0239))/0.5</f>
        <v>52.82781236860265</v>
      </c>
      <c r="L118" s="14">
        <v>0.48</v>
      </c>
      <c r="M118" s="14">
        <v>0.68</v>
      </c>
      <c r="N118" s="14">
        <v>64</v>
      </c>
      <c r="AW118" s="127">
        <v>1976</v>
      </c>
      <c r="AX118" s="14">
        <v>5</v>
      </c>
      <c r="AY118" s="14">
        <v>4</v>
      </c>
      <c r="AZ118" s="14">
        <v>40.111499999999999</v>
      </c>
      <c r="BA118" s="14">
        <v>1.331</v>
      </c>
    </row>
    <row r="119" spans="1:53">
      <c r="A119" s="14">
        <v>4</v>
      </c>
      <c r="B119" s="14">
        <v>502</v>
      </c>
      <c r="C119" s="14">
        <v>2009</v>
      </c>
      <c r="D119" s="14">
        <v>40</v>
      </c>
      <c r="E119">
        <v>0.4648033333333334</v>
      </c>
      <c r="F119" s="14">
        <v>108</v>
      </c>
      <c r="G119" s="14">
        <f>E120/E119</f>
        <v>1.4966042985922359</v>
      </c>
      <c r="H119" s="14">
        <f t="shared" si="29"/>
        <v>1.8292612646208786</v>
      </c>
      <c r="I119" s="14">
        <f t="shared" si="27"/>
        <v>4.3037345679012356E-3</v>
      </c>
      <c r="J119" s="14">
        <f t="shared" si="30"/>
        <v>1792.4645623709287</v>
      </c>
      <c r="AW119" s="127">
        <v>1976</v>
      </c>
      <c r="AX119" s="14">
        <v>6</v>
      </c>
      <c r="AY119" s="14">
        <v>4</v>
      </c>
      <c r="AZ119" s="14">
        <v>44.588500000000003</v>
      </c>
      <c r="BA119" s="14">
        <v>2.5100817000000002</v>
      </c>
    </row>
    <row r="120" spans="1:53">
      <c r="A120" s="14">
        <v>4</v>
      </c>
      <c r="B120" s="14">
        <v>502</v>
      </c>
      <c r="C120" s="14">
        <v>2009</v>
      </c>
      <c r="D120" s="14">
        <v>100</v>
      </c>
      <c r="E120">
        <v>0.69562666666666662</v>
      </c>
      <c r="F120" s="14">
        <v>108</v>
      </c>
      <c r="I120" s="14">
        <f t="shared" si="27"/>
        <v>6.4409876543209876E-3</v>
      </c>
      <c r="J120" s="14">
        <f>590*EXP(I120*258.2)</f>
        <v>3112.5124763956023</v>
      </c>
      <c r="K120" s="14">
        <f>((J120*0.0239)-(J119*0.0239))/0.5</f>
        <v>63.09829029037941</v>
      </c>
      <c r="L120" s="14">
        <v>0.46</v>
      </c>
      <c r="M120" s="14">
        <v>0.69</v>
      </c>
      <c r="N120" s="14">
        <v>69</v>
      </c>
      <c r="AW120" s="127">
        <v>1976</v>
      </c>
      <c r="AX120" s="14">
        <v>7</v>
      </c>
      <c r="AY120" s="14">
        <v>4</v>
      </c>
      <c r="AZ120" s="14">
        <v>46.736249999999998</v>
      </c>
      <c r="BA120" s="14">
        <v>2.0352353000000001</v>
      </c>
    </row>
    <row r="121" spans="1:53">
      <c r="A121" s="14">
        <v>1</v>
      </c>
      <c r="B121" s="14">
        <v>502</v>
      </c>
      <c r="C121" s="14">
        <v>2010</v>
      </c>
      <c r="D121" s="14">
        <v>40</v>
      </c>
      <c r="E121" s="14">
        <v>0.42</v>
      </c>
      <c r="F121" s="14">
        <v>87</v>
      </c>
      <c r="G121" s="14">
        <f>E122/E121</f>
        <v>1.7452380952380953</v>
      </c>
      <c r="H121" s="14">
        <f>IF(G121&lt;1,1,E122/E121*1.69-0.7)</f>
        <v>2.2494523809523805</v>
      </c>
      <c r="I121" s="14">
        <f t="shared" si="27"/>
        <v>4.8275862068965511E-3</v>
      </c>
      <c r="J121" s="14">
        <f t="shared" ref="J121:J127" si="31">590*EXP(I121*258.2)</f>
        <v>2052.0720043628198</v>
      </c>
      <c r="AW121" s="127">
        <v>1977</v>
      </c>
      <c r="AX121" s="14">
        <v>2</v>
      </c>
      <c r="AY121" s="14">
        <v>4</v>
      </c>
      <c r="AZ121" s="14">
        <v>16.97025</v>
      </c>
      <c r="BA121" s="14">
        <v>2.4863954000000001</v>
      </c>
    </row>
    <row r="122" spans="1:53">
      <c r="A122" s="14">
        <v>1</v>
      </c>
      <c r="B122" s="14">
        <v>502</v>
      </c>
      <c r="C122" s="14">
        <v>2010</v>
      </c>
      <c r="D122" s="14">
        <v>100</v>
      </c>
      <c r="E122" s="14">
        <v>0.73299999999999998</v>
      </c>
      <c r="F122" s="14">
        <v>87</v>
      </c>
      <c r="I122" s="14">
        <f t="shared" si="27"/>
        <v>8.4252873563218384E-3</v>
      </c>
      <c r="J122" s="14">
        <f t="shared" si="31"/>
        <v>5195.4147270069352</v>
      </c>
      <c r="K122" s="14">
        <f>((J122*0.0239)-(J121*0.0239))/0.5</f>
        <v>150.25178214238872</v>
      </c>
      <c r="L122" s="14">
        <v>0.42</v>
      </c>
      <c r="M122" s="14">
        <v>0.73</v>
      </c>
      <c r="N122" s="14">
        <v>97</v>
      </c>
      <c r="AW122" s="127">
        <v>1977</v>
      </c>
      <c r="AX122" s="14">
        <v>3</v>
      </c>
      <c r="AY122" s="14">
        <v>4</v>
      </c>
      <c r="AZ122" s="14">
        <v>26.861999999999998</v>
      </c>
      <c r="BA122" s="14">
        <v>2.1327143999999998</v>
      </c>
    </row>
    <row r="123" spans="1:53">
      <c r="A123" s="14">
        <v>2</v>
      </c>
      <c r="B123" s="14">
        <v>502</v>
      </c>
      <c r="C123" s="14">
        <v>2010</v>
      </c>
      <c r="D123" s="14">
        <v>40</v>
      </c>
      <c r="E123" s="14">
        <v>0.46700000000000003</v>
      </c>
      <c r="F123" s="14">
        <v>87</v>
      </c>
      <c r="G123" s="14">
        <f>E124/E123</f>
        <v>1.6059957173447537</v>
      </c>
      <c r="H123" s="14">
        <f>IF(G123&lt;1,1,E124/E123*1.69-0.7)</f>
        <v>2.0141327623126335</v>
      </c>
      <c r="I123" s="14">
        <f t="shared" si="27"/>
        <v>5.3678160919540235E-3</v>
      </c>
      <c r="J123" s="14">
        <f t="shared" si="31"/>
        <v>2359.234903068007</v>
      </c>
      <c r="AW123" s="127">
        <v>1977</v>
      </c>
      <c r="AX123" s="14">
        <v>4</v>
      </c>
      <c r="AY123" s="14">
        <v>4</v>
      </c>
      <c r="AZ123" s="14">
        <v>28.1325</v>
      </c>
      <c r="BA123" s="14">
        <v>2.0162632999999999</v>
      </c>
    </row>
    <row r="124" spans="1:53">
      <c r="A124" s="14">
        <v>2</v>
      </c>
      <c r="B124" s="14">
        <v>502</v>
      </c>
      <c r="C124" s="14">
        <v>2010</v>
      </c>
      <c r="D124" s="14">
        <v>100</v>
      </c>
      <c r="E124" s="14">
        <v>0.75</v>
      </c>
      <c r="F124" s="14">
        <v>87</v>
      </c>
      <c r="I124" s="14">
        <f t="shared" si="27"/>
        <v>8.6206896551724137E-3</v>
      </c>
      <c r="J124" s="14">
        <f t="shared" si="31"/>
        <v>5464.2633963628905</v>
      </c>
      <c r="K124" s="14">
        <f>((J124*0.0239)-(J123*0.0239))/0.5</f>
        <v>148.4203619794954</v>
      </c>
      <c r="L124" s="14">
        <v>0.46</v>
      </c>
      <c r="M124" s="14">
        <v>0.75</v>
      </c>
      <c r="N124" s="14">
        <v>93</v>
      </c>
      <c r="AW124" s="127">
        <v>1977</v>
      </c>
      <c r="AX124" s="14">
        <v>5</v>
      </c>
      <c r="AY124" s="14">
        <v>4</v>
      </c>
      <c r="AZ124" s="14">
        <v>28.737500000000001</v>
      </c>
      <c r="BA124" s="14">
        <v>1.4536796000000001</v>
      </c>
    </row>
    <row r="125" spans="1:53">
      <c r="A125" s="14">
        <v>3</v>
      </c>
      <c r="B125" s="14">
        <v>502</v>
      </c>
      <c r="C125" s="14">
        <v>2010</v>
      </c>
      <c r="D125" s="14">
        <v>40</v>
      </c>
      <c r="E125" s="14">
        <v>0.59699999999999998</v>
      </c>
      <c r="F125" s="14">
        <v>87</v>
      </c>
      <c r="G125" s="14">
        <f>E126/E125</f>
        <v>1.2244556113902847</v>
      </c>
      <c r="H125" s="14">
        <f>IF(G125&lt;1,1,E126/E125*1.69-0.7)</f>
        <v>1.3693299832495811</v>
      </c>
      <c r="I125" s="14">
        <f t="shared" si="27"/>
        <v>6.8620689655172415E-3</v>
      </c>
      <c r="J125" s="14">
        <f t="shared" si="31"/>
        <v>3469.9960818704917</v>
      </c>
      <c r="AW125" s="127">
        <v>1977</v>
      </c>
      <c r="AX125" s="14">
        <v>6</v>
      </c>
      <c r="AY125" s="14">
        <v>4</v>
      </c>
      <c r="AZ125" s="14">
        <v>29.493749999999999</v>
      </c>
      <c r="BA125" s="14">
        <v>1.8754999999999999</v>
      </c>
    </row>
    <row r="126" spans="1:53">
      <c r="A126" s="14">
        <v>3</v>
      </c>
      <c r="B126" s="14">
        <v>502</v>
      </c>
      <c r="C126" s="14">
        <v>2010</v>
      </c>
      <c r="D126" s="14">
        <v>100</v>
      </c>
      <c r="E126" s="14">
        <v>0.73099999999999998</v>
      </c>
      <c r="F126" s="14">
        <v>87</v>
      </c>
      <c r="I126" s="14">
        <f t="shared" si="27"/>
        <v>8.4022988505747121E-3</v>
      </c>
      <c r="J126" s="14">
        <f t="shared" si="31"/>
        <v>5164.6679970561399</v>
      </c>
      <c r="K126" s="14">
        <f>((J126*0.0239)-(J125*0.0239))/0.5</f>
        <v>81.005317545873964</v>
      </c>
      <c r="L126" s="14">
        <v>0.59</v>
      </c>
      <c r="M126" s="14">
        <v>0.73</v>
      </c>
      <c r="N126" s="14">
        <v>66</v>
      </c>
      <c r="AW126" s="127">
        <v>1977</v>
      </c>
      <c r="AX126" s="14">
        <v>7</v>
      </c>
      <c r="AY126" s="14">
        <v>4</v>
      </c>
      <c r="AZ126" s="14">
        <v>28.828250000000001</v>
      </c>
      <c r="BA126" s="14">
        <v>2.7296610000000001</v>
      </c>
    </row>
    <row r="127" spans="1:53">
      <c r="A127" s="14">
        <v>4</v>
      </c>
      <c r="B127" s="14">
        <v>502</v>
      </c>
      <c r="C127" s="14">
        <v>2010</v>
      </c>
      <c r="D127" s="14">
        <v>40</v>
      </c>
      <c r="E127" s="14">
        <v>0.60499999999999998</v>
      </c>
      <c r="F127" s="14">
        <v>87</v>
      </c>
      <c r="G127" s="14">
        <f>E128/E127</f>
        <v>1.2561983471074381</v>
      </c>
      <c r="H127" s="14">
        <f>IF(G127&lt;1,1,E128/E127*1.69-0.7)</f>
        <v>1.4229752066115704</v>
      </c>
      <c r="I127" s="14">
        <f t="shared" si="27"/>
        <v>6.9540229885057467E-3</v>
      </c>
      <c r="J127" s="14">
        <f t="shared" si="31"/>
        <v>3553.3683817392412</v>
      </c>
      <c r="AW127" s="127">
        <v>1978</v>
      </c>
      <c r="AX127" s="14">
        <v>2</v>
      </c>
      <c r="AY127" s="14">
        <v>4</v>
      </c>
      <c r="AZ127" s="14">
        <v>20.721250000000001</v>
      </c>
      <c r="BA127" s="14">
        <v>1.6424384999999999</v>
      </c>
    </row>
    <row r="128" spans="1:53">
      <c r="A128" s="14">
        <v>4</v>
      </c>
      <c r="B128" s="14">
        <v>502</v>
      </c>
      <c r="C128" s="14">
        <v>2010</v>
      </c>
      <c r="D128" s="14">
        <v>100</v>
      </c>
      <c r="E128" s="14">
        <v>0.76</v>
      </c>
      <c r="F128" s="14">
        <v>87</v>
      </c>
      <c r="I128" s="14">
        <f t="shared" si="27"/>
        <v>8.7356321839080469E-3</v>
      </c>
      <c r="J128" s="14">
        <f>590*EXP(I128*258.2)</f>
        <v>5628.8631118192379</v>
      </c>
      <c r="K128" s="14">
        <f>((J128*0.0239)-(J127*0.0239))/0.5</f>
        <v>99.20864809782384</v>
      </c>
      <c r="L128" s="14">
        <v>0.6</v>
      </c>
      <c r="M128" s="14">
        <v>0.76</v>
      </c>
      <c r="N128" s="14">
        <v>71</v>
      </c>
      <c r="AW128" s="127">
        <v>1978</v>
      </c>
      <c r="AX128" s="14">
        <v>3</v>
      </c>
      <c r="AY128" s="14">
        <v>4</v>
      </c>
      <c r="AZ128" s="14">
        <v>26.28725</v>
      </c>
      <c r="BA128" s="14">
        <v>4.2140613</v>
      </c>
    </row>
    <row r="129" spans="1:53">
      <c r="A129" s="14">
        <v>1</v>
      </c>
      <c r="B129" s="14">
        <v>502</v>
      </c>
      <c r="C129" s="14">
        <v>2011</v>
      </c>
      <c r="D129" s="14">
        <v>40</v>
      </c>
      <c r="E129" s="14">
        <v>0.52700000000000002</v>
      </c>
      <c r="F129" s="14">
        <v>89</v>
      </c>
      <c r="G129" s="14">
        <f>E130/E129</f>
        <v>1.4098671726755216</v>
      </c>
      <c r="H129" s="14">
        <f>IF(G129&lt;1,1,E130/E129*1.69-0.7)</f>
        <v>1.6826755218216316</v>
      </c>
      <c r="I129" s="14">
        <f t="shared" si="27"/>
        <v>5.9213483146067416E-3</v>
      </c>
      <c r="J129" s="14">
        <f t="shared" ref="J129:J135" si="32">590*EXP(I129*258.2)</f>
        <v>2721.7073694817868</v>
      </c>
      <c r="AW129" s="127">
        <v>1978</v>
      </c>
      <c r="AX129" s="14">
        <v>4</v>
      </c>
      <c r="AY129" s="14">
        <v>4</v>
      </c>
      <c r="AZ129" s="14">
        <v>33.637999999999998</v>
      </c>
      <c r="BA129" s="14">
        <v>1.9684980999999999</v>
      </c>
    </row>
    <row r="130" spans="1:53">
      <c r="A130" s="14">
        <v>1</v>
      </c>
      <c r="B130" s="14">
        <v>502</v>
      </c>
      <c r="C130" s="14">
        <v>2011</v>
      </c>
      <c r="D130" s="14">
        <v>100</v>
      </c>
      <c r="E130" s="14">
        <v>0.74299999999999999</v>
      </c>
      <c r="F130" s="14">
        <v>89</v>
      </c>
      <c r="I130" s="14">
        <f t="shared" si="27"/>
        <v>8.3483146067415727E-3</v>
      </c>
      <c r="J130" s="14">
        <f t="shared" si="32"/>
        <v>5093.1784693633217</v>
      </c>
      <c r="K130" s="14">
        <f>((J130*0.0239)-(J129*0.0239))/0.5</f>
        <v>113.35631857433737</v>
      </c>
      <c r="L130" s="14">
        <v>0.52</v>
      </c>
      <c r="M130" s="14">
        <v>0.74</v>
      </c>
      <c r="N130" s="14">
        <v>78</v>
      </c>
      <c r="P130" s="14" t="s">
        <v>151</v>
      </c>
      <c r="AW130" s="127">
        <v>1978</v>
      </c>
      <c r="AX130" s="14">
        <v>5</v>
      </c>
      <c r="AY130" s="14">
        <v>4</v>
      </c>
      <c r="AZ130" s="14">
        <v>39.688000000000002</v>
      </c>
      <c r="BA130" s="14">
        <v>3.2059291999999999</v>
      </c>
    </row>
    <row r="131" spans="1:53">
      <c r="A131" s="14">
        <v>2</v>
      </c>
      <c r="B131" s="14">
        <v>502</v>
      </c>
      <c r="C131" s="14">
        <v>2011</v>
      </c>
      <c r="D131" s="14">
        <v>40</v>
      </c>
      <c r="E131" s="14">
        <v>0.58299999999999996</v>
      </c>
      <c r="F131" s="14">
        <v>89</v>
      </c>
      <c r="G131" s="14">
        <f>E132/E131</f>
        <v>1.3550600343053174</v>
      </c>
      <c r="H131" s="14">
        <f>IF(G131&lt;1,1,E132/E131*1.69-0.7)</f>
        <v>1.5900514579759866</v>
      </c>
      <c r="I131" s="14">
        <f t="shared" si="27"/>
        <v>6.5505617977528081E-3</v>
      </c>
      <c r="J131" s="14">
        <f t="shared" si="32"/>
        <v>3201.8293364205279</v>
      </c>
      <c r="AW131" s="127">
        <v>1978</v>
      </c>
      <c r="AX131" s="14">
        <v>6</v>
      </c>
      <c r="AY131" s="14">
        <v>4</v>
      </c>
      <c r="AZ131" s="14">
        <v>44.346499999999999</v>
      </c>
      <c r="BA131" s="14">
        <v>1.0754714999999999</v>
      </c>
    </row>
    <row r="132" spans="1:53">
      <c r="A132" s="14">
        <v>2</v>
      </c>
      <c r="B132" s="14">
        <v>502</v>
      </c>
      <c r="C132" s="14">
        <v>2011</v>
      </c>
      <c r="D132" s="14">
        <v>100</v>
      </c>
      <c r="E132" s="14">
        <v>0.79</v>
      </c>
      <c r="F132" s="14">
        <v>89</v>
      </c>
      <c r="I132" s="14">
        <f t="shared" si="27"/>
        <v>8.8764044943820224E-3</v>
      </c>
      <c r="J132" s="14">
        <f t="shared" si="32"/>
        <v>5837.2214141321001</v>
      </c>
      <c r="K132" s="14">
        <f>((J132*0.0239)-(J131*0.0239))/0.5</f>
        <v>125.97174131461315</v>
      </c>
      <c r="L132" s="14">
        <v>0.57999999999999996</v>
      </c>
      <c r="M132" s="14">
        <v>0.79</v>
      </c>
      <c r="N132" s="14">
        <v>77</v>
      </c>
      <c r="AW132" s="127">
        <v>1978</v>
      </c>
      <c r="AX132" s="14">
        <v>7</v>
      </c>
      <c r="AY132" s="14">
        <v>4</v>
      </c>
      <c r="AZ132" s="14">
        <v>38.568750000000001</v>
      </c>
      <c r="BA132" s="14">
        <v>16.380610099999998</v>
      </c>
    </row>
    <row r="133" spans="1:53">
      <c r="A133" s="14">
        <v>3</v>
      </c>
      <c r="B133" s="14">
        <v>502</v>
      </c>
      <c r="C133" s="14">
        <v>2011</v>
      </c>
      <c r="D133" s="14">
        <v>40</v>
      </c>
      <c r="E133" s="14">
        <v>0.65100000000000002</v>
      </c>
      <c r="F133" s="14">
        <v>89</v>
      </c>
      <c r="G133" s="14">
        <f>E134/E133</f>
        <v>1.2442396313364055</v>
      </c>
      <c r="H133" s="14">
        <f>IF(G133&lt;1,1,E134/E133*1.69-0.7)</f>
        <v>1.4027649769585253</v>
      </c>
      <c r="I133" s="14">
        <f t="shared" si="27"/>
        <v>7.3146067415730343E-3</v>
      </c>
      <c r="J133" s="14">
        <f t="shared" si="32"/>
        <v>3900.0864462371774</v>
      </c>
      <c r="AW133" s="127">
        <v>1979</v>
      </c>
      <c r="AX133" s="14">
        <v>2</v>
      </c>
      <c r="AY133" s="14">
        <v>4</v>
      </c>
      <c r="AZ133" s="14">
        <v>37.674999999999997</v>
      </c>
      <c r="BA133" s="14">
        <v>8.1330989999999996</v>
      </c>
    </row>
    <row r="134" spans="1:53">
      <c r="A134" s="14">
        <v>3</v>
      </c>
      <c r="B134" s="14">
        <v>502</v>
      </c>
      <c r="C134" s="14">
        <v>2011</v>
      </c>
      <c r="D134" s="14">
        <v>100</v>
      </c>
      <c r="E134" s="14">
        <v>0.81</v>
      </c>
      <c r="F134" s="14">
        <v>89</v>
      </c>
      <c r="I134" s="14">
        <f t="shared" si="27"/>
        <v>9.1011235955056179E-3</v>
      </c>
      <c r="J134" s="14">
        <f t="shared" si="32"/>
        <v>6185.9300739396867</v>
      </c>
      <c r="K134" s="14">
        <f>((J134*0.0239)-(J133*0.0239))/0.5</f>
        <v>109.26332540417997</v>
      </c>
      <c r="L134" s="14">
        <v>0.65</v>
      </c>
      <c r="M134" s="14">
        <v>0.81</v>
      </c>
      <c r="N134" s="14">
        <v>63</v>
      </c>
      <c r="AW134" s="127">
        <v>1979</v>
      </c>
      <c r="AX134" s="14">
        <v>3</v>
      </c>
      <c r="AY134" s="14">
        <v>4</v>
      </c>
      <c r="AZ134" s="14">
        <v>44.68</v>
      </c>
      <c r="BA134" s="14">
        <v>1.534905</v>
      </c>
    </row>
    <row r="135" spans="1:53">
      <c r="A135" s="14">
        <v>4</v>
      </c>
      <c r="B135" s="14">
        <v>502</v>
      </c>
      <c r="C135" s="14">
        <v>2011</v>
      </c>
      <c r="D135" s="14">
        <v>40</v>
      </c>
      <c r="E135" s="14">
        <v>0.66200000000000003</v>
      </c>
      <c r="F135" s="14">
        <v>89</v>
      </c>
      <c r="G135" s="14">
        <f>E136/E135</f>
        <v>1.2386706948640482</v>
      </c>
      <c r="H135" s="14">
        <f>IF(G135&lt;1,1,E136/E135*1.69-0.7)</f>
        <v>1.3933534743202414</v>
      </c>
      <c r="I135" s="14">
        <f t="shared" si="27"/>
        <v>7.4382022471910112E-3</v>
      </c>
      <c r="J135" s="14">
        <f t="shared" si="32"/>
        <v>4026.5546234221001</v>
      </c>
      <c r="AW135" s="127">
        <v>1979</v>
      </c>
      <c r="AX135" s="14">
        <v>4</v>
      </c>
      <c r="AY135" s="14">
        <v>4</v>
      </c>
      <c r="AZ135" s="14">
        <v>35.807499999999997</v>
      </c>
      <c r="BA135" s="14">
        <v>12.402116400000001</v>
      </c>
    </row>
    <row r="136" spans="1:53">
      <c r="A136" s="14">
        <v>4</v>
      </c>
      <c r="B136" s="14">
        <v>502</v>
      </c>
      <c r="C136" s="14">
        <v>2011</v>
      </c>
      <c r="D136" s="14">
        <v>100</v>
      </c>
      <c r="E136" s="14">
        <v>0.82</v>
      </c>
      <c r="F136" s="14">
        <v>89</v>
      </c>
      <c r="I136" s="14">
        <f t="shared" si="27"/>
        <v>9.2134831460674149E-3</v>
      </c>
      <c r="J136" s="14">
        <f t="shared" ref="J136:J152" si="33">590*EXP(I136*258.2)</f>
        <v>6368.0201082026406</v>
      </c>
      <c r="K136" s="14">
        <f>((J136*0.0239)-(J135*0.0239))/0.5</f>
        <v>111.92205017250984</v>
      </c>
      <c r="L136" s="14">
        <v>0.66</v>
      </c>
      <c r="M136" s="14">
        <v>0.82</v>
      </c>
      <c r="N136" s="14">
        <v>60.8</v>
      </c>
      <c r="AW136" s="127">
        <v>1979</v>
      </c>
      <c r="AX136" s="14">
        <v>5</v>
      </c>
      <c r="AY136" s="14">
        <v>4</v>
      </c>
      <c r="AZ136" s="14">
        <v>38.357500000000002</v>
      </c>
      <c r="BA136" s="14">
        <v>6.2252730999999999</v>
      </c>
    </row>
    <row r="137" spans="1:53" ht="15">
      <c r="A137" s="14">
        <v>1</v>
      </c>
      <c r="B137" s="14">
        <v>502</v>
      </c>
      <c r="C137" s="14">
        <v>2012</v>
      </c>
      <c r="D137" s="14">
        <v>40</v>
      </c>
      <c r="E137" s="139">
        <v>0.50058500000000006</v>
      </c>
      <c r="F137" s="14">
        <v>90</v>
      </c>
      <c r="G137" s="14">
        <f>E138/E137</f>
        <v>1.1931540098085238</v>
      </c>
      <c r="H137" s="14">
        <f>IF(G137&lt;1,1,E138/E137*1.69-0.7)</f>
        <v>1.3164302765764051</v>
      </c>
      <c r="I137" s="14">
        <f t="shared" si="27"/>
        <v>5.5620555555555562E-3</v>
      </c>
      <c r="J137" s="14">
        <f t="shared" si="33"/>
        <v>2480.5740430455776</v>
      </c>
      <c r="AW137" s="127">
        <v>1979</v>
      </c>
      <c r="AX137" s="14">
        <v>6</v>
      </c>
      <c r="AY137" s="14">
        <v>4</v>
      </c>
      <c r="AZ137" s="14">
        <v>42.177500000000002</v>
      </c>
      <c r="BA137" s="14">
        <v>3.1952503999999999</v>
      </c>
    </row>
    <row r="138" spans="1:53" ht="15">
      <c r="A138" s="14">
        <v>1</v>
      </c>
      <c r="B138" s="14">
        <v>502</v>
      </c>
      <c r="C138" s="14">
        <v>2012</v>
      </c>
      <c r="D138" s="14">
        <v>100</v>
      </c>
      <c r="E138" s="139">
        <v>0.597275</v>
      </c>
      <c r="F138" s="14">
        <v>90</v>
      </c>
      <c r="I138" s="14">
        <f t="shared" si="27"/>
        <v>6.6363888888888887E-3</v>
      </c>
      <c r="J138" s="14">
        <f t="shared" si="33"/>
        <v>3273.5756846195868</v>
      </c>
      <c r="K138" s="14">
        <f>((J138*0.0239)-(J137*0.0239))/0.5</f>
        <v>37.905478467237629</v>
      </c>
      <c r="L138" s="14">
        <v>0.5</v>
      </c>
      <c r="M138" s="14">
        <v>0.59</v>
      </c>
      <c r="N138" s="14">
        <v>50</v>
      </c>
      <c r="AW138" s="127">
        <v>1979</v>
      </c>
      <c r="AX138" s="14">
        <v>7</v>
      </c>
      <c r="AY138" s="14">
        <v>4</v>
      </c>
      <c r="AZ138" s="14">
        <v>39.582500000000003</v>
      </c>
      <c r="BA138" s="14">
        <v>5.3036048999999998</v>
      </c>
    </row>
    <row r="139" spans="1:53" ht="15">
      <c r="A139" s="14">
        <v>2</v>
      </c>
      <c r="B139" s="14">
        <v>502</v>
      </c>
      <c r="C139" s="14">
        <v>2012</v>
      </c>
      <c r="D139" s="14">
        <v>40</v>
      </c>
      <c r="E139" s="139">
        <v>0.49944499999999997</v>
      </c>
      <c r="F139" s="14">
        <v>90</v>
      </c>
      <c r="G139" s="14">
        <f>E140/E139</f>
        <v>1.5034288059746319</v>
      </c>
      <c r="H139" s="14">
        <f>IF(G139&lt;1,1,E140/E139*1.69-0.7)</f>
        <v>1.8407946820971277</v>
      </c>
      <c r="I139" s="14">
        <f t="shared" si="27"/>
        <v>5.5493888888888884E-3</v>
      </c>
      <c r="J139" s="14">
        <f t="shared" si="33"/>
        <v>2472.4744950924351</v>
      </c>
      <c r="AW139" s="127">
        <v>1980</v>
      </c>
      <c r="AX139" s="14">
        <v>2</v>
      </c>
      <c r="AY139" s="14">
        <v>4</v>
      </c>
      <c r="AZ139" s="14">
        <v>20.842500000000001</v>
      </c>
      <c r="BA139" s="14">
        <v>2.5774325</v>
      </c>
    </row>
    <row r="140" spans="1:53" ht="15">
      <c r="A140" s="14">
        <v>2</v>
      </c>
      <c r="B140" s="14">
        <v>502</v>
      </c>
      <c r="C140" s="14">
        <v>2012</v>
      </c>
      <c r="D140" s="14">
        <v>100</v>
      </c>
      <c r="E140" s="139">
        <v>0.75087999999999999</v>
      </c>
      <c r="F140" s="14">
        <v>90</v>
      </c>
      <c r="I140" s="14">
        <f t="shared" si="27"/>
        <v>8.3431111111111102E-3</v>
      </c>
      <c r="J140" s="14">
        <f t="shared" si="33"/>
        <v>5086.3401620711693</v>
      </c>
      <c r="K140" s="14">
        <f>((J140*0.0239)-(J139*0.0239))/0.5</f>
        <v>124.94277888158351</v>
      </c>
      <c r="L140" s="14">
        <v>0.49</v>
      </c>
      <c r="M140" s="14">
        <v>0.75</v>
      </c>
      <c r="N140" s="14">
        <v>85</v>
      </c>
      <c r="AW140" s="127">
        <v>1980</v>
      </c>
      <c r="AX140" s="14">
        <v>3</v>
      </c>
      <c r="AY140" s="14">
        <v>4</v>
      </c>
      <c r="AZ140" s="14">
        <v>28.405000000000001</v>
      </c>
      <c r="BA140" s="14">
        <v>2.8416603</v>
      </c>
    </row>
    <row r="141" spans="1:53" ht="15">
      <c r="A141" s="14">
        <v>3</v>
      </c>
      <c r="B141" s="14">
        <v>502</v>
      </c>
      <c r="C141" s="14">
        <v>2012</v>
      </c>
      <c r="D141" s="14">
        <v>40</v>
      </c>
      <c r="E141" s="139">
        <v>0.58247000000000004</v>
      </c>
      <c r="F141" s="14">
        <v>90</v>
      </c>
      <c r="G141" s="14">
        <f>E142/E141</f>
        <v>1.0679519975277696</v>
      </c>
      <c r="H141" s="14">
        <f>IF(G141&lt;1,1,E142/E141*1.69-0.7)</f>
        <v>1.1048388758219305</v>
      </c>
      <c r="I141" s="14">
        <f t="shared" si="27"/>
        <v>6.471888888888889E-3</v>
      </c>
      <c r="J141" s="14">
        <f t="shared" si="33"/>
        <v>3137.4456105624345</v>
      </c>
      <c r="AW141" s="127">
        <v>1980</v>
      </c>
      <c r="AX141" s="14">
        <v>4</v>
      </c>
      <c r="AY141" s="14">
        <v>4</v>
      </c>
      <c r="AZ141" s="14">
        <v>37.417499999999997</v>
      </c>
      <c r="BA141" s="14">
        <v>2.7184355</v>
      </c>
    </row>
    <row r="142" spans="1:53" ht="15">
      <c r="A142" s="14">
        <v>3</v>
      </c>
      <c r="B142" s="14">
        <v>502</v>
      </c>
      <c r="C142" s="14">
        <v>2012</v>
      </c>
      <c r="D142" s="14">
        <v>100</v>
      </c>
      <c r="E142" s="139">
        <v>0.62204999999999999</v>
      </c>
      <c r="F142" s="14">
        <v>90</v>
      </c>
      <c r="I142" s="14">
        <f t="shared" si="27"/>
        <v>6.9116666666666667E-3</v>
      </c>
      <c r="J142" s="14">
        <f t="shared" si="33"/>
        <v>3514.7190431781437</v>
      </c>
      <c r="K142" s="14">
        <f>((J142*0.0239)-(J141*0.0239))/0.5</f>
        <v>18.033670079030884</v>
      </c>
      <c r="L142" s="14">
        <v>0.57999999999999996</v>
      </c>
      <c r="M142" s="14">
        <v>0.62</v>
      </c>
      <c r="N142" s="14">
        <v>43</v>
      </c>
      <c r="AW142" s="127">
        <v>1980</v>
      </c>
      <c r="AX142" s="14">
        <v>5</v>
      </c>
      <c r="AY142" s="14">
        <v>4</v>
      </c>
      <c r="AZ142" s="14">
        <v>52.302500000000002</v>
      </c>
      <c r="BA142" s="14">
        <v>1.9025487000000001</v>
      </c>
    </row>
    <row r="143" spans="1:53" ht="15">
      <c r="A143" s="14">
        <v>4</v>
      </c>
      <c r="B143" s="14">
        <v>502</v>
      </c>
      <c r="C143" s="14">
        <v>2012</v>
      </c>
      <c r="D143" s="14">
        <v>40</v>
      </c>
      <c r="E143" s="139">
        <v>0.56834000000000007</v>
      </c>
      <c r="F143" s="14">
        <v>90</v>
      </c>
      <c r="G143" s="14">
        <f>E144/E143</f>
        <v>1.0390259351796458</v>
      </c>
      <c r="H143" s="14">
        <f>IF(G143&lt;1,1,E144/E143*1.69-0.7)</f>
        <v>1.0559538304536014</v>
      </c>
      <c r="I143" s="14">
        <f t="shared" si="27"/>
        <v>6.3148888888888898E-3</v>
      </c>
      <c r="J143" s="14">
        <f t="shared" si="33"/>
        <v>3012.8050919616508</v>
      </c>
      <c r="AW143" s="127">
        <v>1980</v>
      </c>
      <c r="AX143" s="14">
        <v>6</v>
      </c>
      <c r="AY143" s="14">
        <v>4</v>
      </c>
      <c r="AZ143" s="14">
        <v>60.712499999999999</v>
      </c>
      <c r="BA143" s="14">
        <v>7.1946849999999998</v>
      </c>
    </row>
    <row r="144" spans="1:53" ht="15">
      <c r="A144" s="14">
        <v>4</v>
      </c>
      <c r="B144" s="14">
        <v>502</v>
      </c>
      <c r="C144" s="14">
        <v>2012</v>
      </c>
      <c r="D144" s="14">
        <v>100</v>
      </c>
      <c r="E144" s="139">
        <v>0.59051999999999993</v>
      </c>
      <c r="F144" s="14">
        <v>90</v>
      </c>
      <c r="I144" s="14">
        <f t="shared" si="27"/>
        <v>6.5613333333333322E-3</v>
      </c>
      <c r="J144" s="14">
        <f t="shared" si="33"/>
        <v>3210.7466925222934</v>
      </c>
      <c r="K144" s="14">
        <f>((J144*0.0239)-(J143*0.0239))/0.5</f>
        <v>9.4616085067987115</v>
      </c>
      <c r="L144" s="226">
        <f>AVERAGE(E137,E139, E141, E143)</f>
        <v>0.53771000000000002</v>
      </c>
      <c r="M144" s="226">
        <f>AVERAGE(E138,E140,E142, E144)</f>
        <v>0.64018124999999992</v>
      </c>
      <c r="N144" s="14">
        <v>42</v>
      </c>
      <c r="AW144" s="127">
        <v>1980</v>
      </c>
      <c r="AX144" s="14">
        <v>7</v>
      </c>
      <c r="AY144" s="14">
        <v>4</v>
      </c>
      <c r="AZ144" s="14">
        <v>55.297499999999999</v>
      </c>
      <c r="BA144" s="14">
        <v>2.4950534000000002</v>
      </c>
    </row>
    <row r="145" spans="1:68" ht="15">
      <c r="A145" s="14">
        <v>1</v>
      </c>
      <c r="B145" s="14">
        <v>502</v>
      </c>
      <c r="C145" s="14">
        <v>2013</v>
      </c>
      <c r="D145" s="14">
        <v>40</v>
      </c>
      <c r="E145" s="140">
        <v>0.416495</v>
      </c>
      <c r="F145" s="14">
        <v>128</v>
      </c>
      <c r="G145" s="14">
        <f>E146/E145</f>
        <v>1.1284169077659996</v>
      </c>
      <c r="H145" s="14">
        <f>IF(G145&lt;1,1,E146/E145*1.69-0.7)</f>
        <v>1.2070245741245393</v>
      </c>
      <c r="I145" s="14">
        <f t="shared" si="27"/>
        <v>3.2538671875E-3</v>
      </c>
      <c r="J145" s="14">
        <f>590*EXP(I145*258.2)</f>
        <v>1366.859490541776</v>
      </c>
      <c r="L145" s="226"/>
      <c r="M145" s="226"/>
      <c r="AW145" s="127">
        <v>1981</v>
      </c>
      <c r="AX145" s="14">
        <v>2</v>
      </c>
      <c r="AY145" s="14">
        <v>4</v>
      </c>
      <c r="AZ145" s="14">
        <v>19.5425</v>
      </c>
      <c r="BA145" s="14">
        <v>1.9630312000000001</v>
      </c>
    </row>
    <row r="146" spans="1:68" ht="15">
      <c r="A146" s="14">
        <v>1</v>
      </c>
      <c r="B146" s="14">
        <v>502</v>
      </c>
      <c r="C146" s="14">
        <v>2013</v>
      </c>
      <c r="D146" s="14">
        <v>100</v>
      </c>
      <c r="E146" s="140">
        <v>0.46998000000000001</v>
      </c>
      <c r="F146" s="14">
        <v>128</v>
      </c>
      <c r="I146" s="14">
        <f t="shared" si="27"/>
        <v>3.6717187500000001E-3</v>
      </c>
      <c r="J146" s="14">
        <f t="shared" si="33"/>
        <v>1522.5781345211567</v>
      </c>
      <c r="K146" s="14">
        <f>((J146*0.0239)-(J145*0.0239))/0.5</f>
        <v>7.4433511822143998</v>
      </c>
      <c r="L146" s="226">
        <v>0.41</v>
      </c>
      <c r="M146" s="226">
        <v>0.47</v>
      </c>
      <c r="N146" s="14">
        <v>33.700000000000003</v>
      </c>
      <c r="T146" s="139"/>
      <c r="V146" s="139"/>
      <c r="AW146" s="127">
        <v>1981</v>
      </c>
      <c r="AX146" s="14">
        <v>3</v>
      </c>
      <c r="AY146" s="14">
        <v>4</v>
      </c>
      <c r="AZ146" s="14">
        <v>31.704999999999998</v>
      </c>
      <c r="BA146" s="14">
        <v>2.0957815000000002</v>
      </c>
    </row>
    <row r="147" spans="1:68" ht="15">
      <c r="A147" s="14">
        <v>2</v>
      </c>
      <c r="B147" s="14">
        <v>502</v>
      </c>
      <c r="C147" s="14">
        <v>2013</v>
      </c>
      <c r="D147" s="14">
        <v>40</v>
      </c>
      <c r="E147" s="140">
        <v>0.38611500000000004</v>
      </c>
      <c r="F147" s="14">
        <v>128</v>
      </c>
      <c r="G147" s="14">
        <f>E148/E147</f>
        <v>0.97243049350582067</v>
      </c>
      <c r="H147" s="14">
        <f>IF(G147&lt;1,1,E148/E147*1.69-0.7)</f>
        <v>1</v>
      </c>
      <c r="I147" s="14">
        <f t="shared" si="27"/>
        <v>3.0165234375000003E-3</v>
      </c>
      <c r="J147" s="14">
        <f t="shared" si="33"/>
        <v>1285.6103800263945</v>
      </c>
      <c r="L147" s="226"/>
      <c r="M147" s="226"/>
      <c r="T147" s="139"/>
      <c r="V147" s="139"/>
      <c r="AW147" s="127">
        <v>1981</v>
      </c>
      <c r="AX147" s="14">
        <v>4</v>
      </c>
      <c r="AY147" s="14">
        <v>4</v>
      </c>
      <c r="AZ147" s="14">
        <v>32.277500000000003</v>
      </c>
      <c r="BA147" s="14">
        <v>9.9447183999999993</v>
      </c>
    </row>
    <row r="148" spans="1:68" ht="15">
      <c r="A148" s="14">
        <v>2</v>
      </c>
      <c r="B148" s="14">
        <v>502</v>
      </c>
      <c r="C148" s="14">
        <v>2013</v>
      </c>
      <c r="D148" s="14">
        <v>100</v>
      </c>
      <c r="E148" s="140">
        <v>0.37546999999999997</v>
      </c>
      <c r="F148" s="14">
        <v>128</v>
      </c>
      <c r="I148" s="14">
        <f t="shared" si="27"/>
        <v>2.9333593749999998E-3</v>
      </c>
      <c r="J148" s="14">
        <f t="shared" si="33"/>
        <v>1258.2987982320203</v>
      </c>
      <c r="K148" s="14">
        <f>((J148*0.0239)-(J147*0.0239))/0.5</f>
        <v>-1.3054936097710907</v>
      </c>
      <c r="L148" s="226">
        <v>0.38</v>
      </c>
      <c r="M148" s="226">
        <v>0.37</v>
      </c>
      <c r="N148" s="14">
        <v>20.100000000000001</v>
      </c>
      <c r="T148" s="139"/>
      <c r="V148" s="139"/>
      <c r="AW148" s="127">
        <v>1981</v>
      </c>
      <c r="AX148" s="14">
        <v>5</v>
      </c>
      <c r="AY148" s="14">
        <v>4</v>
      </c>
      <c r="AZ148" s="14">
        <v>34.905000000000001</v>
      </c>
      <c r="BA148" s="14">
        <v>10.5695616</v>
      </c>
    </row>
    <row r="149" spans="1:68" ht="15">
      <c r="A149" s="14">
        <v>3</v>
      </c>
      <c r="B149" s="14">
        <v>502</v>
      </c>
      <c r="C149" s="14">
        <v>2013</v>
      </c>
      <c r="D149" s="14">
        <v>40</v>
      </c>
      <c r="E149" s="140">
        <v>0.46923500000000001</v>
      </c>
      <c r="F149" s="14">
        <v>128</v>
      </c>
      <c r="G149" s="14">
        <f>E150/E149</f>
        <v>1.1236587211098916</v>
      </c>
      <c r="H149" s="14">
        <f>IF(G149&lt;1,1,E150/E149*1.69-0.7)</f>
        <v>1.1989832386757169</v>
      </c>
      <c r="I149" s="14">
        <f t="shared" si="27"/>
        <v>3.6658984375000001E-3</v>
      </c>
      <c r="J149" s="14">
        <f t="shared" si="33"/>
        <v>1520.291715414497</v>
      </c>
      <c r="L149" s="226"/>
      <c r="M149" s="226"/>
      <c r="T149" s="139"/>
      <c r="V149" s="139"/>
      <c r="AW149" s="127">
        <v>1981</v>
      </c>
      <c r="AX149" s="14">
        <v>6</v>
      </c>
      <c r="AY149" s="14">
        <v>4</v>
      </c>
      <c r="AZ149" s="14">
        <v>37.54</v>
      </c>
      <c r="BA149" s="14">
        <v>3.1264357</v>
      </c>
    </row>
    <row r="150" spans="1:68" ht="15">
      <c r="A150" s="14">
        <v>3</v>
      </c>
      <c r="B150" s="14">
        <v>502</v>
      </c>
      <c r="C150" s="14">
        <v>2013</v>
      </c>
      <c r="D150" s="14">
        <v>100</v>
      </c>
      <c r="E150" s="140">
        <v>0.52726000000000006</v>
      </c>
      <c r="F150" s="14">
        <v>128</v>
      </c>
      <c r="I150" s="14">
        <f t="shared" si="27"/>
        <v>4.1192187500000005E-3</v>
      </c>
      <c r="J150" s="14">
        <f t="shared" si="33"/>
        <v>1709.0703012193153</v>
      </c>
      <c r="K150" s="14">
        <f>((J150*0.0239)-(J149*0.0239))/0.5</f>
        <v>9.0236164014703206</v>
      </c>
      <c r="L150" s="226">
        <v>0.47</v>
      </c>
      <c r="M150" s="226">
        <v>0.52</v>
      </c>
      <c r="N150" s="14">
        <v>32.700000000000003</v>
      </c>
      <c r="T150" s="139"/>
      <c r="V150" s="139"/>
      <c r="AW150" s="127">
        <v>1981</v>
      </c>
      <c r="AX150" s="14">
        <v>7</v>
      </c>
      <c r="AY150" s="14">
        <v>4</v>
      </c>
      <c r="AZ150" s="14">
        <v>38.782499999999999</v>
      </c>
      <c r="BA150" s="14">
        <v>3.9702592000000001</v>
      </c>
    </row>
    <row r="151" spans="1:68" s="502" customFormat="1" ht="15">
      <c r="A151" s="502">
        <v>4</v>
      </c>
      <c r="B151" s="502">
        <v>502</v>
      </c>
      <c r="C151" s="502">
        <v>2013</v>
      </c>
      <c r="D151" s="502">
        <v>40</v>
      </c>
      <c r="E151" s="504">
        <v>0.56214000000000008</v>
      </c>
      <c r="F151" s="502">
        <v>128</v>
      </c>
      <c r="G151" s="502">
        <f>E152/E151</f>
        <v>1.0566229053260752</v>
      </c>
      <c r="H151" s="502">
        <f>IF(G151&lt;1,1,E152/E151*1.69-0.7)</f>
        <v>1.0856927100010669</v>
      </c>
      <c r="I151" s="502">
        <f t="shared" ref="I151:I156" si="34">E151/F151</f>
        <v>4.3917187500000007E-3</v>
      </c>
      <c r="J151" s="502">
        <f>590*EXP(I151*258.2)</f>
        <v>1833.6509594396862</v>
      </c>
      <c r="L151" s="512"/>
      <c r="M151" s="512"/>
      <c r="T151" s="510"/>
      <c r="V151" s="510"/>
      <c r="AG151" s="505"/>
      <c r="AH151" s="506"/>
      <c r="AW151" s="507">
        <v>1982</v>
      </c>
      <c r="AX151" s="502">
        <v>2</v>
      </c>
      <c r="AY151" s="502">
        <v>4</v>
      </c>
      <c r="AZ151" s="502">
        <v>27.497499999999999</v>
      </c>
      <c r="BA151" s="502">
        <v>2.8601442000000001</v>
      </c>
      <c r="BK151" s="508"/>
      <c r="BL151" s="508"/>
      <c r="BM151" s="508"/>
      <c r="BN151" s="508"/>
      <c r="BO151" s="508"/>
      <c r="BP151" s="508"/>
    </row>
    <row r="152" spans="1:68" s="502" customFormat="1" ht="15">
      <c r="A152" s="502">
        <v>4</v>
      </c>
      <c r="B152" s="502">
        <v>502</v>
      </c>
      <c r="C152" s="502">
        <v>2013</v>
      </c>
      <c r="D152" s="502">
        <v>100</v>
      </c>
      <c r="E152" s="504">
        <v>0.59397</v>
      </c>
      <c r="F152" s="502">
        <v>128</v>
      </c>
      <c r="I152" s="502">
        <f t="shared" si="34"/>
        <v>4.640390625E-3</v>
      </c>
      <c r="J152" s="502">
        <f t="shared" si="33"/>
        <v>1955.2461966377991</v>
      </c>
      <c r="K152" s="502">
        <f>((J152*0.0239)-(J151*0.0239))/0.5</f>
        <v>5.812252338069797</v>
      </c>
      <c r="L152" s="512">
        <f>AVERAGE(E145,E147, E149, E151)</f>
        <v>0.45849625000000005</v>
      </c>
      <c r="M152" s="512">
        <f>AVERAGE(E146,E148,E150, E152)</f>
        <v>0.49167000000000005</v>
      </c>
      <c r="N152" s="502">
        <v>29.1</v>
      </c>
      <c r="T152" s="510"/>
      <c r="V152" s="510"/>
      <c r="AG152" s="505"/>
      <c r="AH152" s="506"/>
      <c r="AW152" s="507">
        <v>1982</v>
      </c>
      <c r="AX152" s="502">
        <v>3</v>
      </c>
      <c r="AY152" s="502">
        <v>4</v>
      </c>
      <c r="AZ152" s="502">
        <v>36.057499999999997</v>
      </c>
      <c r="BA152" s="502">
        <v>1.4291577</v>
      </c>
      <c r="BK152" s="508"/>
      <c r="BL152" s="508"/>
      <c r="BM152" s="508"/>
      <c r="BN152" s="508"/>
      <c r="BO152" s="508"/>
      <c r="BP152" s="508"/>
    </row>
    <row r="153" spans="1:68" ht="15">
      <c r="A153" s="14">
        <v>1</v>
      </c>
      <c r="B153" s="14">
        <v>502</v>
      </c>
      <c r="C153" s="29">
        <v>2014</v>
      </c>
      <c r="D153" s="14">
        <v>40</v>
      </c>
      <c r="E153" s="140">
        <v>0.33900000000000002</v>
      </c>
      <c r="F153" s="14">
        <v>76</v>
      </c>
      <c r="G153" s="14">
        <f>E154/E153</f>
        <v>0.69321533923303824</v>
      </c>
      <c r="H153" s="14">
        <f>IF(G153&lt;1,1,E154/E153*1.69-0.7)</f>
        <v>1</v>
      </c>
      <c r="I153" s="14">
        <f t="shared" si="34"/>
        <v>4.4605263157894738E-3</v>
      </c>
      <c r="J153" s="14">
        <f t="shared" ref="J153:J162" si="35">590*EXP(I153*258.2)</f>
        <v>1866.518913866624</v>
      </c>
      <c r="L153" s="226"/>
      <c r="M153" s="226"/>
      <c r="T153" s="139"/>
      <c r="V153" s="139"/>
      <c r="AW153" s="127">
        <v>1982</v>
      </c>
      <c r="AX153" s="14">
        <v>4</v>
      </c>
      <c r="AY153" s="14">
        <v>4</v>
      </c>
      <c r="AZ153" s="14">
        <v>32.82</v>
      </c>
      <c r="BA153" s="14">
        <v>3.6258607999999999</v>
      </c>
    </row>
    <row r="154" spans="1:68" ht="15">
      <c r="A154" s="14">
        <v>1</v>
      </c>
      <c r="B154" s="14">
        <v>502</v>
      </c>
      <c r="C154" s="29">
        <v>2014</v>
      </c>
      <c r="D154" s="14">
        <v>100</v>
      </c>
      <c r="E154" s="140">
        <v>0.23499999999999999</v>
      </c>
      <c r="F154" s="14">
        <v>76</v>
      </c>
      <c r="I154" s="14">
        <f t="shared" si="34"/>
        <v>3.0921052631578947E-3</v>
      </c>
      <c r="J154" s="14">
        <f t="shared" si="35"/>
        <v>1310.945767783126</v>
      </c>
      <c r="K154" s="14">
        <f>((J154*0.0239)-(J153*0.0239))/0.5</f>
        <v>-26.556396382791206</v>
      </c>
      <c r="L154" s="226">
        <f>AVERAGE(E147,E149, E151, E153)</f>
        <v>0.43912250000000003</v>
      </c>
      <c r="M154" s="226">
        <f>AVERAGE(E148,E150,E152, E154)</f>
        <v>0.432925</v>
      </c>
      <c r="N154" s="14">
        <v>21.7</v>
      </c>
      <c r="T154" s="140"/>
      <c r="AW154" s="127">
        <v>1982</v>
      </c>
      <c r="AX154" s="14">
        <v>5</v>
      </c>
      <c r="AY154" s="14">
        <v>4</v>
      </c>
      <c r="AZ154" s="14">
        <v>32.729999999999997</v>
      </c>
      <c r="BA154" s="14">
        <v>5.3924515</v>
      </c>
    </row>
    <row r="155" spans="1:68" ht="15">
      <c r="A155" s="14">
        <v>2</v>
      </c>
      <c r="B155" s="14">
        <v>502</v>
      </c>
      <c r="C155" s="29">
        <v>2015</v>
      </c>
      <c r="D155" s="14">
        <v>40</v>
      </c>
      <c r="E155" s="140">
        <v>0.41199999999999998</v>
      </c>
      <c r="F155" s="14">
        <v>79</v>
      </c>
      <c r="G155" s="14">
        <f>E156/E155</f>
        <v>1.104368932038835</v>
      </c>
      <c r="H155" s="14">
        <f>IF(G155&lt;1,1,E156/E155*1.69-0.7)</f>
        <v>1.1663834951456311</v>
      </c>
      <c r="I155" s="14">
        <f t="shared" si="34"/>
        <v>5.2151898734177212E-3</v>
      </c>
      <c r="J155" s="14">
        <f t="shared" si="35"/>
        <v>2268.0700763145164</v>
      </c>
      <c r="L155" s="226"/>
      <c r="M155" s="226"/>
      <c r="T155" s="140"/>
      <c r="AW155" s="127">
        <v>1982</v>
      </c>
      <c r="AX155" s="14">
        <v>6</v>
      </c>
      <c r="AY155" s="14">
        <v>4</v>
      </c>
      <c r="AZ155" s="14">
        <v>29.737500000000001</v>
      </c>
      <c r="BA155" s="14">
        <v>3.5722763999999998</v>
      </c>
    </row>
    <row r="156" spans="1:68" ht="15.75" thickBot="1">
      <c r="A156" s="14">
        <v>2</v>
      </c>
      <c r="B156" s="14">
        <v>502</v>
      </c>
      <c r="C156" s="29">
        <v>2015</v>
      </c>
      <c r="D156" s="14">
        <v>100</v>
      </c>
      <c r="E156" s="140">
        <v>0.45500000000000002</v>
      </c>
      <c r="F156" s="14">
        <v>79</v>
      </c>
      <c r="I156" s="14">
        <f t="shared" si="34"/>
        <v>5.7594936708860759E-3</v>
      </c>
      <c r="J156" s="14">
        <f t="shared" si="35"/>
        <v>2610.3087875439605</v>
      </c>
      <c r="K156" s="14">
        <f>((J156*0.0239)-(J155*0.0239))/0.5</f>
        <v>16.359010396767417</v>
      </c>
      <c r="L156" s="226">
        <f>AVERAGE(E149,E151, E153, E155)</f>
        <v>0.44559375000000001</v>
      </c>
      <c r="M156" s="226">
        <f>AVERAGE(E150,E152,E154, E156)</f>
        <v>0.45280750000000003</v>
      </c>
      <c r="N156" s="14">
        <v>32</v>
      </c>
      <c r="T156" s="140"/>
      <c r="AW156" s="127">
        <v>1982</v>
      </c>
      <c r="AX156" s="14">
        <v>7</v>
      </c>
      <c r="AY156" s="14">
        <v>4</v>
      </c>
      <c r="AZ156" s="14">
        <v>27.8</v>
      </c>
      <c r="BA156" s="14">
        <v>1.0321176000000001</v>
      </c>
    </row>
    <row r="157" spans="1:68" s="502" customFormat="1" ht="15">
      <c r="A157" s="502">
        <v>3</v>
      </c>
      <c r="B157" s="502">
        <v>502</v>
      </c>
      <c r="C157" s="502">
        <v>2016</v>
      </c>
      <c r="D157" s="502">
        <v>40</v>
      </c>
      <c r="E157" s="503">
        <v>0.56180375000000005</v>
      </c>
      <c r="F157" s="502">
        <v>105</v>
      </c>
      <c r="I157" s="503">
        <v>5.3505100000000002E-3</v>
      </c>
      <c r="J157" s="502">
        <f t="shared" si="35"/>
        <v>2348.7163383604134</v>
      </c>
      <c r="L157" s="512"/>
      <c r="M157" s="512"/>
      <c r="T157" s="504"/>
      <c r="AG157" s="505"/>
      <c r="AH157" s="506"/>
      <c r="AW157" s="507">
        <v>1983</v>
      </c>
      <c r="AX157" s="502">
        <v>2</v>
      </c>
      <c r="AY157" s="502">
        <v>4</v>
      </c>
      <c r="AZ157" s="502">
        <v>38.537500000000001</v>
      </c>
      <c r="BA157" s="502">
        <v>2.8940326999999999</v>
      </c>
      <c r="BK157" s="508"/>
      <c r="BL157" s="508"/>
      <c r="BM157" s="508"/>
      <c r="BN157" s="508"/>
      <c r="BO157" s="508"/>
      <c r="BP157" s="508"/>
    </row>
    <row r="158" spans="1:68" s="502" customFormat="1" ht="15.75" thickBot="1">
      <c r="A158" s="502">
        <v>3</v>
      </c>
      <c r="B158" s="502">
        <v>502</v>
      </c>
      <c r="C158" s="502">
        <v>2016</v>
      </c>
      <c r="D158" s="502">
        <v>100</v>
      </c>
      <c r="E158" s="509">
        <v>0.7618625</v>
      </c>
      <c r="F158" s="502">
        <v>105</v>
      </c>
      <c r="I158" s="509">
        <v>7.2558299999999996E-3</v>
      </c>
      <c r="J158" s="502">
        <f t="shared" si="35"/>
        <v>3841.3449931938503</v>
      </c>
      <c r="L158" s="512">
        <v>0.56000000000000005</v>
      </c>
      <c r="M158" s="512">
        <v>0.76</v>
      </c>
      <c r="N158" s="502">
        <v>66.099999999999994</v>
      </c>
      <c r="T158" s="504"/>
      <c r="AG158" s="505"/>
      <c r="AH158" s="506"/>
      <c r="AW158" s="507">
        <v>1983</v>
      </c>
      <c r="AX158" s="502">
        <v>3</v>
      </c>
      <c r="AY158" s="502">
        <v>4</v>
      </c>
      <c r="AZ158" s="502">
        <v>48.097499999999997</v>
      </c>
      <c r="BA158" s="502">
        <v>3.1035933</v>
      </c>
      <c r="BK158" s="508"/>
      <c r="BL158" s="508"/>
      <c r="BM158" s="508"/>
      <c r="BN158" s="508"/>
      <c r="BO158" s="508"/>
      <c r="BP158" s="508"/>
    </row>
    <row r="159" spans="1:68" ht="15">
      <c r="A159" s="14">
        <v>4</v>
      </c>
      <c r="B159" s="14">
        <v>502</v>
      </c>
      <c r="C159" s="14">
        <v>2017</v>
      </c>
      <c r="D159" s="14">
        <v>40</v>
      </c>
      <c r="E159" s="417">
        <v>0.44185999999999998</v>
      </c>
      <c r="F159" s="14">
        <v>98</v>
      </c>
      <c r="I159" s="417">
        <v>4.5087800000000004E-3</v>
      </c>
      <c r="J159" s="14">
        <f t="shared" si="35"/>
        <v>1889.9195346720098</v>
      </c>
      <c r="L159" s="226"/>
      <c r="M159" s="226"/>
      <c r="T159" s="140"/>
      <c r="AW159" s="127">
        <v>1983</v>
      </c>
      <c r="AX159" s="14">
        <v>4</v>
      </c>
      <c r="AY159" s="14">
        <v>4</v>
      </c>
      <c r="AZ159" s="14">
        <v>51.545000000000002</v>
      </c>
      <c r="BA159" s="14">
        <v>8.3338926000000004</v>
      </c>
    </row>
    <row r="160" spans="1:68" ht="15.75" thickBot="1">
      <c r="A160" s="14">
        <v>4</v>
      </c>
      <c r="B160" s="14">
        <v>502</v>
      </c>
      <c r="C160" s="14">
        <v>2017</v>
      </c>
      <c r="D160" s="14">
        <v>100</v>
      </c>
      <c r="E160" s="318">
        <v>0.52219249999999995</v>
      </c>
      <c r="F160" s="14">
        <v>98</v>
      </c>
      <c r="I160" s="318">
        <v>5.32849E-3</v>
      </c>
      <c r="J160" s="14">
        <f t="shared" si="35"/>
        <v>2335.4004513351283</v>
      </c>
      <c r="L160" s="226">
        <v>0.44</v>
      </c>
      <c r="M160" s="226">
        <v>0.52</v>
      </c>
      <c r="N160" s="14">
        <v>43.3</v>
      </c>
      <c r="T160" s="140"/>
      <c r="AW160" s="127">
        <v>1983</v>
      </c>
      <c r="AX160" s="14">
        <v>5</v>
      </c>
      <c r="AY160" s="14">
        <v>4</v>
      </c>
      <c r="AZ160" s="14">
        <v>51.0625</v>
      </c>
      <c r="BA160" s="14">
        <v>2.4040989000000001</v>
      </c>
    </row>
    <row r="161" spans="1:53" ht="15">
      <c r="A161" s="14">
        <v>1</v>
      </c>
      <c r="B161" s="14">
        <v>502</v>
      </c>
      <c r="C161" s="14">
        <v>2018</v>
      </c>
      <c r="D161" s="14">
        <v>40</v>
      </c>
      <c r="E161" s="417">
        <v>0.51024749999999996</v>
      </c>
      <c r="F161" s="14">
        <v>97</v>
      </c>
      <c r="I161" s="417">
        <v>5.26028E-3</v>
      </c>
      <c r="J161" s="14">
        <f t="shared" si="35"/>
        <v>2294.6298702295921</v>
      </c>
      <c r="L161" s="226"/>
      <c r="M161" s="226"/>
      <c r="T161" s="140"/>
      <c r="AW161" s="127">
        <v>1983</v>
      </c>
      <c r="AX161" s="14">
        <v>6</v>
      </c>
      <c r="AY161" s="14">
        <v>4</v>
      </c>
      <c r="AZ161" s="14">
        <v>47.61</v>
      </c>
      <c r="BA161" s="14">
        <v>3.3109514999999998</v>
      </c>
    </row>
    <row r="162" spans="1:53" ht="14.25">
      <c r="A162" s="14">
        <v>1</v>
      </c>
      <c r="B162" s="14">
        <v>502</v>
      </c>
      <c r="C162" s="14">
        <v>2018</v>
      </c>
      <c r="D162" s="14">
        <v>100</v>
      </c>
      <c r="E162" s="318">
        <v>0.37297000000000002</v>
      </c>
      <c r="F162" s="14">
        <v>97</v>
      </c>
      <c r="I162" s="318">
        <v>3.84505E-3</v>
      </c>
      <c r="J162" s="14">
        <f t="shared" si="35"/>
        <v>1592.2676066378335</v>
      </c>
      <c r="L162" s="226">
        <v>0.51</v>
      </c>
      <c r="M162" s="226">
        <v>0.37</v>
      </c>
      <c r="AW162" s="127">
        <v>1983</v>
      </c>
      <c r="AX162" s="14">
        <v>7</v>
      </c>
      <c r="AY162" s="14">
        <v>4</v>
      </c>
      <c r="AZ162" s="14">
        <v>37.417499999999997</v>
      </c>
      <c r="BA162" s="14">
        <v>5.2229517999999997</v>
      </c>
    </row>
    <row r="163" spans="1:53">
      <c r="A163" s="14" t="s">
        <v>136</v>
      </c>
      <c r="AW163" s="127">
        <v>1984</v>
      </c>
      <c r="AX163" s="14">
        <v>2</v>
      </c>
      <c r="AY163" s="14">
        <v>4</v>
      </c>
      <c r="AZ163" s="14">
        <v>33.365000000000002</v>
      </c>
      <c r="BA163" s="14">
        <v>3.1396443999999999</v>
      </c>
    </row>
    <row r="164" spans="1:53" ht="15">
      <c r="B164" s="432" t="s">
        <v>137</v>
      </c>
      <c r="C164" s="432" t="s">
        <v>0</v>
      </c>
      <c r="D164" s="432" t="s">
        <v>56</v>
      </c>
      <c r="E164" s="432" t="s">
        <v>138</v>
      </c>
      <c r="F164" s="432" t="s">
        <v>139</v>
      </c>
      <c r="G164" s="172"/>
      <c r="H164" s="172" t="s">
        <v>28</v>
      </c>
      <c r="I164" s="172" t="s">
        <v>140</v>
      </c>
      <c r="J164" s="172" t="s">
        <v>141</v>
      </c>
      <c r="K164" s="172" t="s">
        <v>142</v>
      </c>
      <c r="P164" s="31"/>
      <c r="AW164" s="127">
        <v>1984</v>
      </c>
      <c r="AX164" s="14">
        <v>3</v>
      </c>
      <c r="AY164" s="14">
        <v>4</v>
      </c>
      <c r="AZ164" s="14">
        <v>43.712499999999999</v>
      </c>
      <c r="BA164" s="14">
        <v>2.2390381000000001</v>
      </c>
    </row>
    <row r="165" spans="1:53" ht="15">
      <c r="E165" s="140"/>
      <c r="AW165" s="127">
        <v>1984</v>
      </c>
      <c r="AX165" s="14">
        <v>4</v>
      </c>
      <c r="AY165" s="14">
        <v>4</v>
      </c>
      <c r="AZ165" s="14">
        <v>42.56</v>
      </c>
      <c r="BA165" s="14">
        <v>4.7502912000000004</v>
      </c>
    </row>
    <row r="166" spans="1:53" ht="15">
      <c r="E166" s="140"/>
      <c r="AW166" s="127">
        <v>1984</v>
      </c>
      <c r="AX166" s="14">
        <v>5</v>
      </c>
      <c r="AY166" s="14">
        <v>4</v>
      </c>
      <c r="AZ166" s="14">
        <v>44.6175</v>
      </c>
      <c r="BA166" s="14">
        <v>4.7703344999999997</v>
      </c>
    </row>
    <row r="167" spans="1:53">
      <c r="AW167" s="127">
        <v>1984</v>
      </c>
      <c r="AX167" s="14">
        <v>6</v>
      </c>
      <c r="AY167" s="14">
        <v>4</v>
      </c>
      <c r="AZ167" s="14">
        <v>42.227499999999999</v>
      </c>
      <c r="BA167" s="14">
        <v>2.9416590999999999</v>
      </c>
    </row>
    <row r="168" spans="1:53">
      <c r="AW168" s="127">
        <v>1984</v>
      </c>
      <c r="AX168" s="14">
        <v>7</v>
      </c>
      <c r="AY168" s="14">
        <v>4</v>
      </c>
      <c r="AZ168" s="14">
        <v>40.35</v>
      </c>
      <c r="BA168" s="14">
        <v>2.7843491</v>
      </c>
    </row>
    <row r="169" spans="1:53">
      <c r="AW169" s="127">
        <v>1985</v>
      </c>
      <c r="AX169" s="14">
        <v>2</v>
      </c>
      <c r="AY169" s="14">
        <v>4</v>
      </c>
      <c r="AZ169" s="14">
        <v>20.4175</v>
      </c>
      <c r="BA169" s="14">
        <v>1.0246421999999999</v>
      </c>
    </row>
    <row r="170" spans="1:53">
      <c r="AW170" s="127">
        <v>1985</v>
      </c>
      <c r="AX170" s="14">
        <v>3</v>
      </c>
      <c r="AY170" s="14">
        <v>4</v>
      </c>
      <c r="AZ170" s="14">
        <v>30.4925</v>
      </c>
      <c r="BA170" s="14">
        <v>2.5332374</v>
      </c>
    </row>
    <row r="171" spans="1:53">
      <c r="AW171" s="127">
        <v>1985</v>
      </c>
      <c r="AX171" s="14">
        <v>4</v>
      </c>
      <c r="AY171" s="14">
        <v>4</v>
      </c>
      <c r="AZ171" s="14">
        <v>34.305</v>
      </c>
      <c r="BA171" s="14">
        <v>1.9830028</v>
      </c>
    </row>
    <row r="172" spans="1:53" ht="15">
      <c r="C172" s="37"/>
      <c r="D172" s="37"/>
      <c r="E172" s="37"/>
      <c r="F172" s="37"/>
      <c r="H172" s="24"/>
      <c r="I172" s="24"/>
      <c r="J172" s="24"/>
      <c r="K172" s="24"/>
      <c r="L172" s="24"/>
      <c r="AW172" s="127">
        <v>1985</v>
      </c>
      <c r="AX172" s="14">
        <v>5</v>
      </c>
      <c r="AY172" s="14">
        <v>4</v>
      </c>
      <c r="AZ172" s="14">
        <v>34.664999999999999</v>
      </c>
      <c r="BA172" s="14">
        <v>3.8157961</v>
      </c>
    </row>
    <row r="173" spans="1:53">
      <c r="AW173" s="127">
        <v>1985</v>
      </c>
      <c r="AX173" s="14">
        <v>6</v>
      </c>
      <c r="AY173" s="14">
        <v>4</v>
      </c>
      <c r="AZ173" s="14">
        <v>33.395000000000003</v>
      </c>
      <c r="BA173" s="14">
        <v>3.3120436999999998</v>
      </c>
    </row>
    <row r="174" spans="1:53">
      <c r="AW174" s="127">
        <v>1985</v>
      </c>
      <c r="AX174" s="14">
        <v>7</v>
      </c>
      <c r="AY174" s="14">
        <v>4</v>
      </c>
      <c r="AZ174" s="14">
        <v>30.22</v>
      </c>
      <c r="BA174" s="14">
        <v>2.1180965999999999</v>
      </c>
    </row>
    <row r="175" spans="1:53">
      <c r="AW175" s="127">
        <v>1986</v>
      </c>
      <c r="AX175" s="14">
        <v>2</v>
      </c>
      <c r="AY175" s="14">
        <v>4</v>
      </c>
      <c r="AZ175" s="14">
        <v>40.3825</v>
      </c>
      <c r="BA175" s="14">
        <v>1.8980055</v>
      </c>
    </row>
    <row r="176" spans="1:53">
      <c r="AW176" s="127">
        <v>1986</v>
      </c>
      <c r="AX176" s="14">
        <v>3</v>
      </c>
      <c r="AY176" s="14">
        <v>4</v>
      </c>
      <c r="AZ176" s="14">
        <v>42.44</v>
      </c>
      <c r="BA176" s="14">
        <v>2.2752875000000001</v>
      </c>
    </row>
    <row r="177" spans="49:53">
      <c r="AW177" s="127">
        <v>1986</v>
      </c>
      <c r="AX177" s="14">
        <v>4</v>
      </c>
      <c r="AY177" s="14">
        <v>4</v>
      </c>
      <c r="AZ177" s="14">
        <v>43.077500000000001</v>
      </c>
      <c r="BA177" s="14">
        <v>2.7214135000000002</v>
      </c>
    </row>
    <row r="178" spans="49:53">
      <c r="AW178" s="127">
        <v>1986</v>
      </c>
      <c r="AX178" s="14">
        <v>5</v>
      </c>
      <c r="AY178" s="14">
        <v>4</v>
      </c>
      <c r="AZ178" s="14">
        <v>44.467500000000001</v>
      </c>
      <c r="BA178" s="14">
        <v>2.3770623</v>
      </c>
    </row>
    <row r="179" spans="49:53">
      <c r="AW179" s="127">
        <v>1986</v>
      </c>
      <c r="AX179" s="14">
        <v>6</v>
      </c>
      <c r="AY179" s="14">
        <v>4</v>
      </c>
      <c r="AZ179" s="14">
        <v>45.375</v>
      </c>
      <c r="BA179" s="14">
        <v>1.3200631</v>
      </c>
    </row>
    <row r="180" spans="49:53">
      <c r="AW180" s="127">
        <v>1986</v>
      </c>
      <c r="AX180" s="14">
        <v>7</v>
      </c>
      <c r="AY180" s="14">
        <v>4</v>
      </c>
      <c r="AZ180" s="14">
        <v>46.01</v>
      </c>
      <c r="BA180" s="14">
        <v>1.5517087000000001</v>
      </c>
    </row>
    <row r="181" spans="49:53">
      <c r="AW181" s="127">
        <v>1987</v>
      </c>
      <c r="AX181" s="14">
        <v>2</v>
      </c>
      <c r="AY181" s="14">
        <v>4</v>
      </c>
      <c r="AZ181" s="14">
        <v>30.4925</v>
      </c>
      <c r="BA181" s="14">
        <v>1.9520822</v>
      </c>
    </row>
    <row r="182" spans="49:53">
      <c r="AW182" s="127">
        <v>1987</v>
      </c>
      <c r="AX182" s="14">
        <v>3</v>
      </c>
      <c r="AY182" s="14">
        <v>4</v>
      </c>
      <c r="AZ182" s="14">
        <v>37.055</v>
      </c>
      <c r="BA182" s="14">
        <v>4.9571867000000003</v>
      </c>
    </row>
    <row r="183" spans="49:53">
      <c r="AW183" s="127">
        <v>1987</v>
      </c>
      <c r="AX183" s="14">
        <v>4</v>
      </c>
      <c r="AY183" s="14">
        <v>4</v>
      </c>
      <c r="AZ183" s="14">
        <v>41.112499999999997</v>
      </c>
      <c r="BA183" s="14">
        <v>4.4593674999999999</v>
      </c>
    </row>
    <row r="184" spans="49:53">
      <c r="AW184" s="127">
        <v>1987</v>
      </c>
      <c r="AX184" s="14">
        <v>5</v>
      </c>
      <c r="AY184" s="14">
        <v>4</v>
      </c>
      <c r="AZ184" s="14">
        <v>42.652500000000003</v>
      </c>
      <c r="BA184" s="14">
        <v>0.861873</v>
      </c>
    </row>
    <row r="185" spans="49:53">
      <c r="AW185" s="127">
        <v>1987</v>
      </c>
      <c r="AX185" s="14">
        <v>6</v>
      </c>
      <c r="AY185" s="14">
        <v>4</v>
      </c>
      <c r="AZ185" s="14">
        <v>42.982500000000002</v>
      </c>
      <c r="BA185" s="14">
        <v>1.4803687999999999</v>
      </c>
    </row>
    <row r="186" spans="49:53">
      <c r="AW186" s="127">
        <v>1987</v>
      </c>
      <c r="AX186" s="14">
        <v>7</v>
      </c>
      <c r="AY186" s="14">
        <v>4</v>
      </c>
      <c r="AZ186" s="14">
        <v>41.502499999999998</v>
      </c>
      <c r="BA186" s="14">
        <v>1.6312443999999999</v>
      </c>
    </row>
    <row r="187" spans="49:53">
      <c r="AW187" s="127">
        <v>1988</v>
      </c>
      <c r="AX187" s="14">
        <v>2</v>
      </c>
      <c r="AY187" s="14">
        <v>4</v>
      </c>
      <c r="AZ187" s="14">
        <v>27.072500000000002</v>
      </c>
      <c r="BA187" s="14">
        <v>2.2961181000000002</v>
      </c>
    </row>
    <row r="188" spans="49:53">
      <c r="AW188" s="127">
        <v>1988</v>
      </c>
      <c r="AX188" s="14">
        <v>3</v>
      </c>
      <c r="AY188" s="14">
        <v>4</v>
      </c>
      <c r="AZ188" s="14">
        <v>40.957500000000003</v>
      </c>
      <c r="BA188" s="14">
        <v>5.7675087999999999</v>
      </c>
    </row>
    <row r="189" spans="49:53">
      <c r="AW189" s="127">
        <v>1988</v>
      </c>
      <c r="AX189" s="14">
        <v>4</v>
      </c>
      <c r="AY189" s="14">
        <v>4</v>
      </c>
      <c r="AZ189" s="14">
        <v>47.975000000000001</v>
      </c>
      <c r="BA189" s="14">
        <v>12.372034299999999</v>
      </c>
    </row>
    <row r="190" spans="49:53">
      <c r="AW190" s="127">
        <v>1988</v>
      </c>
      <c r="AX190" s="14">
        <v>5</v>
      </c>
      <c r="AY190" s="14">
        <v>4</v>
      </c>
      <c r="AZ190" s="14">
        <v>57.292499999999997</v>
      </c>
      <c r="BA190" s="14">
        <v>7.0736052999999997</v>
      </c>
    </row>
    <row r="191" spans="49:53">
      <c r="AW191" s="127">
        <v>1988</v>
      </c>
      <c r="AX191" s="14">
        <v>6</v>
      </c>
      <c r="AY191" s="14">
        <v>4</v>
      </c>
      <c r="AZ191" s="14">
        <v>65.067499999999995</v>
      </c>
      <c r="BA191" s="14">
        <v>5.5121767000000004</v>
      </c>
    </row>
    <row r="192" spans="49:53">
      <c r="AW192" s="127">
        <v>1988</v>
      </c>
      <c r="AX192" s="14">
        <v>7</v>
      </c>
      <c r="AY192" s="14">
        <v>4</v>
      </c>
      <c r="AZ192" s="14">
        <v>63.16</v>
      </c>
      <c r="BA192" s="14">
        <v>4.0935477999999996</v>
      </c>
    </row>
    <row r="193" spans="49:53">
      <c r="AW193" s="127">
        <v>1989</v>
      </c>
      <c r="AX193" s="14">
        <v>2</v>
      </c>
      <c r="AY193" s="14">
        <v>4</v>
      </c>
      <c r="AZ193" s="14">
        <v>18.09</v>
      </c>
      <c r="BA193" s="14">
        <v>2.4518835999999999</v>
      </c>
    </row>
    <row r="194" spans="49:53">
      <c r="AW194" s="127">
        <v>1989</v>
      </c>
      <c r="AX194" s="14">
        <v>3</v>
      </c>
      <c r="AY194" s="14">
        <v>4</v>
      </c>
      <c r="AZ194" s="14">
        <v>34.727499999999999</v>
      </c>
      <c r="BA194" s="14">
        <v>5.7613620000000001</v>
      </c>
    </row>
    <row r="195" spans="49:53">
      <c r="AW195" s="127">
        <v>1989</v>
      </c>
      <c r="AX195" s="14">
        <v>4</v>
      </c>
      <c r="AY195" s="14">
        <v>4</v>
      </c>
      <c r="AZ195" s="14">
        <v>37.51</v>
      </c>
      <c r="BA195" s="14">
        <v>3.3824252000000001</v>
      </c>
    </row>
    <row r="196" spans="49:53">
      <c r="AW196" s="127">
        <v>1989</v>
      </c>
      <c r="AX196" s="14">
        <v>5</v>
      </c>
      <c r="AY196" s="14">
        <v>4</v>
      </c>
      <c r="AZ196" s="14">
        <v>39.534999999999997</v>
      </c>
      <c r="BA196" s="14">
        <v>2.359216</v>
      </c>
    </row>
    <row r="197" spans="49:53">
      <c r="AW197" s="127">
        <v>1989</v>
      </c>
      <c r="AX197" s="14">
        <v>6</v>
      </c>
      <c r="AY197" s="14">
        <v>4</v>
      </c>
      <c r="AZ197" s="14">
        <v>42.4375</v>
      </c>
      <c r="BA197" s="14">
        <v>4.4970239999999997</v>
      </c>
    </row>
    <row r="198" spans="49:53">
      <c r="AW198" s="127">
        <v>1989</v>
      </c>
      <c r="AX198" s="14">
        <v>7</v>
      </c>
      <c r="AY198" s="14">
        <v>4</v>
      </c>
      <c r="AZ198" s="14">
        <v>40.322499999999998</v>
      </c>
      <c r="BA198" s="14">
        <v>3.6890773000000001</v>
      </c>
    </row>
    <row r="199" spans="49:53">
      <c r="AW199" s="127">
        <v>1990</v>
      </c>
      <c r="AX199" s="14">
        <v>2</v>
      </c>
      <c r="AY199" s="14">
        <v>4</v>
      </c>
      <c r="AZ199" s="14">
        <v>26.4375</v>
      </c>
      <c r="BA199" s="14">
        <v>2.9910909000000001</v>
      </c>
    </row>
    <row r="200" spans="49:53">
      <c r="AW200" s="127">
        <v>1990</v>
      </c>
      <c r="AX200" s="14">
        <v>3</v>
      </c>
      <c r="AY200" s="14">
        <v>4</v>
      </c>
      <c r="AZ200" s="14">
        <v>41.832500000000003</v>
      </c>
      <c r="BA200" s="14">
        <v>6.8878751999999999</v>
      </c>
    </row>
    <row r="201" spans="49:53">
      <c r="AW201" s="127">
        <v>1990</v>
      </c>
      <c r="AX201" s="14">
        <v>4</v>
      </c>
      <c r="AY201" s="14">
        <v>4</v>
      </c>
      <c r="AZ201" s="14">
        <v>48.46</v>
      </c>
      <c r="BA201" s="14">
        <v>6.9969374000000002</v>
      </c>
    </row>
    <row r="202" spans="49:53">
      <c r="AW202" s="127">
        <v>1990</v>
      </c>
      <c r="AX202" s="14">
        <v>5</v>
      </c>
      <c r="AY202" s="14">
        <v>4</v>
      </c>
      <c r="AZ202" s="14">
        <v>49.274999999999999</v>
      </c>
      <c r="BA202" s="14">
        <v>3.5286493999999999</v>
      </c>
    </row>
    <row r="203" spans="49:53">
      <c r="AW203" s="127">
        <v>1990</v>
      </c>
      <c r="AX203" s="14">
        <v>6</v>
      </c>
      <c r="AY203" s="14">
        <v>4</v>
      </c>
      <c r="AZ203" s="14">
        <v>48.28</v>
      </c>
      <c r="BA203" s="14">
        <v>1.5131865</v>
      </c>
    </row>
    <row r="204" spans="49:53">
      <c r="AW204" s="127">
        <v>1990</v>
      </c>
      <c r="AX204" s="14">
        <v>7</v>
      </c>
      <c r="AY204" s="14">
        <v>4</v>
      </c>
      <c r="AZ204" s="14">
        <v>43.862499999999997</v>
      </c>
      <c r="BA204" s="14">
        <v>3.6462251999999999</v>
      </c>
    </row>
    <row r="205" spans="49:53">
      <c r="AW205" s="127">
        <v>1991</v>
      </c>
      <c r="AX205" s="14">
        <v>2</v>
      </c>
      <c r="AY205" s="14">
        <v>4</v>
      </c>
      <c r="AZ205" s="14">
        <v>22.655000000000001</v>
      </c>
      <c r="BA205" s="14">
        <v>3.1149585000000002</v>
      </c>
    </row>
    <row r="206" spans="49:53">
      <c r="AW206" s="127">
        <v>1991</v>
      </c>
      <c r="AX206" s="14">
        <v>3</v>
      </c>
      <c r="AY206" s="14">
        <v>4</v>
      </c>
      <c r="AZ206" s="14">
        <v>27.195</v>
      </c>
      <c r="BA206" s="14">
        <v>5.7573401999999998</v>
      </c>
    </row>
    <row r="207" spans="49:53">
      <c r="AW207" s="127">
        <v>1991</v>
      </c>
      <c r="AX207" s="14">
        <v>4</v>
      </c>
      <c r="AY207" s="14">
        <v>4</v>
      </c>
      <c r="AZ207" s="14">
        <v>28.1325</v>
      </c>
      <c r="BA207" s="14">
        <v>5.0490089999999999</v>
      </c>
    </row>
    <row r="208" spans="49:53">
      <c r="AW208" s="127">
        <v>1991</v>
      </c>
      <c r="AX208" s="14">
        <v>5</v>
      </c>
      <c r="AY208" s="14">
        <v>4</v>
      </c>
      <c r="AZ208" s="14">
        <v>28.98</v>
      </c>
      <c r="BA208" s="14">
        <v>3.2847425000000001</v>
      </c>
    </row>
    <row r="209" spans="49:53">
      <c r="AW209" s="127">
        <v>1991</v>
      </c>
      <c r="AX209" s="14">
        <v>6</v>
      </c>
      <c r="AY209" s="14">
        <v>4</v>
      </c>
      <c r="AZ209" s="14">
        <v>27.83</v>
      </c>
      <c r="BA209" s="14">
        <v>5.0422415999999997</v>
      </c>
    </row>
    <row r="210" spans="49:53">
      <c r="AW210" s="127">
        <v>1991</v>
      </c>
      <c r="AX210" s="14">
        <v>7</v>
      </c>
      <c r="AY210" s="14">
        <v>4</v>
      </c>
      <c r="AZ210" s="14">
        <v>29.49</v>
      </c>
      <c r="BA210" s="14">
        <v>4.1940989999999996</v>
      </c>
    </row>
    <row r="211" spans="49:53">
      <c r="AW211" s="127">
        <v>1992</v>
      </c>
      <c r="AX211" s="14">
        <v>2</v>
      </c>
      <c r="AY211" s="14">
        <v>4</v>
      </c>
      <c r="AZ211" s="14">
        <v>17.889849999999999</v>
      </c>
      <c r="BA211" s="14">
        <v>3.9067387999999998</v>
      </c>
    </row>
    <row r="212" spans="49:53">
      <c r="AW212" s="127">
        <v>1992</v>
      </c>
      <c r="AX212" s="14">
        <v>3</v>
      </c>
      <c r="AY212" s="14">
        <v>4</v>
      </c>
      <c r="AZ212" s="14">
        <v>27.730174999999999</v>
      </c>
      <c r="BA212" s="14">
        <v>4.7986671000000003</v>
      </c>
    </row>
    <row r="213" spans="49:53">
      <c r="AW213" s="127">
        <v>1992</v>
      </c>
      <c r="AX213" s="14">
        <v>4</v>
      </c>
      <c r="AY213" s="14">
        <v>4</v>
      </c>
      <c r="AZ213" s="14">
        <v>34.530374999999999</v>
      </c>
      <c r="BA213" s="14">
        <v>4.0777343999999998</v>
      </c>
    </row>
    <row r="214" spans="49:53">
      <c r="AW214" s="127">
        <v>1992</v>
      </c>
      <c r="AX214" s="14">
        <v>5</v>
      </c>
      <c r="AY214" s="14">
        <v>4</v>
      </c>
      <c r="AZ214" s="14">
        <v>38.242049999999999</v>
      </c>
      <c r="BA214" s="14">
        <v>3.5612872000000002</v>
      </c>
    </row>
    <row r="215" spans="49:53">
      <c r="AW215" s="127">
        <v>1992</v>
      </c>
      <c r="AX215" s="14">
        <v>6</v>
      </c>
      <c r="AY215" s="14">
        <v>4</v>
      </c>
      <c r="AZ215" s="14">
        <v>41.678449999999998</v>
      </c>
      <c r="BA215" s="14">
        <v>2.5383000999999998</v>
      </c>
    </row>
    <row r="216" spans="49:53">
      <c r="AW216" s="127">
        <v>1992</v>
      </c>
      <c r="AX216" s="14">
        <v>7</v>
      </c>
      <c r="AY216" s="14">
        <v>4</v>
      </c>
      <c r="AZ216" s="14">
        <v>38.747225</v>
      </c>
      <c r="BA216" s="14">
        <v>3.2234843999999998</v>
      </c>
    </row>
    <row r="217" spans="49:53">
      <c r="AW217" s="127">
        <v>1993</v>
      </c>
      <c r="AX217" s="14">
        <v>2</v>
      </c>
      <c r="AY217" s="14">
        <v>4</v>
      </c>
      <c r="AZ217" s="14">
        <v>17.15175</v>
      </c>
      <c r="BA217" s="14">
        <v>3.1719928999999998</v>
      </c>
    </row>
    <row r="218" spans="49:53">
      <c r="AW218" s="127">
        <v>1993</v>
      </c>
      <c r="AX218" s="14">
        <v>3</v>
      </c>
      <c r="AY218" s="14">
        <v>4</v>
      </c>
      <c r="AZ218" s="14">
        <v>24.438974999999999</v>
      </c>
      <c r="BA218" s="14">
        <v>7.1787806999999999</v>
      </c>
    </row>
    <row r="219" spans="49:53">
      <c r="AW219" s="127">
        <v>1993</v>
      </c>
      <c r="AX219" s="14">
        <v>4</v>
      </c>
      <c r="AY219" s="14">
        <v>4</v>
      </c>
      <c r="AZ219" s="14">
        <v>31.611249999999998</v>
      </c>
      <c r="BA219" s="14">
        <v>5.7534831999999998</v>
      </c>
    </row>
    <row r="220" spans="49:53">
      <c r="AW220" s="127">
        <v>1993</v>
      </c>
      <c r="AX220" s="14">
        <v>5</v>
      </c>
      <c r="AY220" s="14">
        <v>4</v>
      </c>
      <c r="AZ220" s="14">
        <v>37.047175000000003</v>
      </c>
      <c r="BA220" s="14">
        <v>6.7760315000000002</v>
      </c>
    </row>
    <row r="221" spans="49:53">
      <c r="AW221" s="127">
        <v>1993</v>
      </c>
      <c r="AX221" s="14">
        <v>6</v>
      </c>
      <c r="AY221" s="14">
        <v>4</v>
      </c>
      <c r="AZ221" s="14">
        <v>43.526724999999999</v>
      </c>
      <c r="BA221" s="14">
        <v>5.9765946999999997</v>
      </c>
    </row>
    <row r="222" spans="49:53">
      <c r="AW222" s="127">
        <v>1993</v>
      </c>
      <c r="AX222" s="14">
        <v>7</v>
      </c>
      <c r="AY222" s="14">
        <v>4</v>
      </c>
      <c r="AZ222" s="14">
        <v>36.318150000000003</v>
      </c>
      <c r="BA222" s="14">
        <v>2.0018706000000002</v>
      </c>
    </row>
    <row r="223" spans="49:53">
      <c r="AW223" s="127">
        <v>1994</v>
      </c>
      <c r="AX223" s="14">
        <v>2</v>
      </c>
      <c r="AY223" s="14">
        <v>4</v>
      </c>
      <c r="AZ223" s="14">
        <v>11.092675</v>
      </c>
      <c r="BA223" s="14">
        <v>0.96630329999999998</v>
      </c>
    </row>
    <row r="224" spans="49:53">
      <c r="AW224" s="127">
        <v>1994</v>
      </c>
      <c r="AX224" s="14">
        <v>3</v>
      </c>
      <c r="AY224" s="14">
        <v>4</v>
      </c>
      <c r="AZ224" s="14">
        <v>16.952100000000002</v>
      </c>
      <c r="BA224" s="14">
        <v>3.983492</v>
      </c>
    </row>
    <row r="225" spans="49:53">
      <c r="AW225" s="127">
        <v>1994</v>
      </c>
      <c r="AX225" s="14">
        <v>4</v>
      </c>
      <c r="AY225" s="14">
        <v>4</v>
      </c>
      <c r="AZ225" s="14">
        <v>22.569524999999999</v>
      </c>
      <c r="BA225" s="14">
        <v>6.5557913000000001</v>
      </c>
    </row>
    <row r="226" spans="49:53">
      <c r="AW226" s="127">
        <v>1994</v>
      </c>
      <c r="AX226" s="14">
        <v>5</v>
      </c>
      <c r="AY226" s="14">
        <v>4</v>
      </c>
      <c r="AZ226" s="14">
        <v>33.002749999999999</v>
      </c>
      <c r="BA226" s="14">
        <v>4.5855062000000002</v>
      </c>
    </row>
    <row r="227" spans="49:53">
      <c r="AW227" s="127">
        <v>1994</v>
      </c>
      <c r="AX227" s="14">
        <v>6</v>
      </c>
      <c r="AY227" s="14">
        <v>4</v>
      </c>
      <c r="AZ227" s="14">
        <v>36.408900000000003</v>
      </c>
      <c r="BA227" s="14">
        <v>6.9556304000000004</v>
      </c>
    </row>
    <row r="228" spans="49:53">
      <c r="AW228" s="127">
        <v>1994</v>
      </c>
      <c r="AX228" s="14">
        <v>7</v>
      </c>
      <c r="AY228" s="14">
        <v>4</v>
      </c>
      <c r="AZ228" s="14">
        <v>45.314500000000002</v>
      </c>
      <c r="BA228" s="14">
        <v>4.9545819</v>
      </c>
    </row>
    <row r="229" spans="49:53">
      <c r="AW229" s="127">
        <v>1995</v>
      </c>
      <c r="AX229" s="14">
        <v>2</v>
      </c>
      <c r="AY229" s="14">
        <v>4</v>
      </c>
      <c r="AZ229" s="14">
        <v>29.3863178</v>
      </c>
      <c r="BA229" s="14">
        <v>1.1147400000000001</v>
      </c>
    </row>
    <row r="230" spans="49:53">
      <c r="AW230" s="127">
        <v>1995</v>
      </c>
      <c r="AX230" s="14">
        <v>3</v>
      </c>
      <c r="AY230" s="14">
        <v>4</v>
      </c>
      <c r="AZ230" s="14">
        <v>34.151904199999997</v>
      </c>
      <c r="BA230" s="14">
        <v>6.9848863999999997</v>
      </c>
    </row>
    <row r="231" spans="49:53">
      <c r="AW231" s="127">
        <v>1995</v>
      </c>
      <c r="AX231" s="14">
        <v>4</v>
      </c>
      <c r="AY231" s="14">
        <v>4</v>
      </c>
      <c r="AZ231" s="14">
        <v>37.860841899999997</v>
      </c>
      <c r="BA231" s="14">
        <v>8.4294817000000002</v>
      </c>
    </row>
    <row r="232" spans="49:53">
      <c r="AW232" s="127">
        <v>1995</v>
      </c>
      <c r="AX232" s="14">
        <v>5</v>
      </c>
      <c r="AY232" s="14">
        <v>4</v>
      </c>
      <c r="AZ232" s="14">
        <v>41.355914499999997</v>
      </c>
      <c r="BA232" s="14">
        <v>4.8353405</v>
      </c>
    </row>
    <row r="233" spans="49:53">
      <c r="AW233" s="127">
        <v>1995</v>
      </c>
      <c r="AX233" s="14">
        <v>6</v>
      </c>
      <c r="AY233" s="14">
        <v>4</v>
      </c>
      <c r="AZ233" s="14">
        <v>43.472783399999997</v>
      </c>
      <c r="BA233" s="14">
        <v>5.1174035</v>
      </c>
    </row>
    <row r="234" spans="49:53">
      <c r="AW234" s="127">
        <v>1995</v>
      </c>
      <c r="AX234" s="14">
        <v>7</v>
      </c>
      <c r="AY234" s="14">
        <v>4</v>
      </c>
      <c r="AZ234" s="14">
        <v>45.956331800000001</v>
      </c>
      <c r="BA234" s="14">
        <v>2.1755195000000001</v>
      </c>
    </row>
    <row r="235" spans="49:53">
      <c r="AW235" s="127">
        <v>1996</v>
      </c>
      <c r="AX235" s="14">
        <v>2</v>
      </c>
      <c r="AY235" s="14">
        <v>4</v>
      </c>
      <c r="AZ235" s="14">
        <v>18.013653699999999</v>
      </c>
      <c r="BA235" s="14">
        <v>6.6164040000000002</v>
      </c>
    </row>
    <row r="236" spans="49:53">
      <c r="AW236" s="127">
        <v>1996</v>
      </c>
      <c r="AX236" s="14">
        <v>3</v>
      </c>
      <c r="AY236" s="14">
        <v>4</v>
      </c>
      <c r="AZ236" s="14">
        <v>23.828939500000001</v>
      </c>
      <c r="BA236" s="14">
        <v>2.1550107999999999</v>
      </c>
    </row>
    <row r="237" spans="49:53">
      <c r="AW237" s="127">
        <v>1996</v>
      </c>
      <c r="AX237" s="14">
        <v>4</v>
      </c>
      <c r="AY237" s="14">
        <v>4</v>
      </c>
      <c r="AZ237" s="14">
        <v>27.289170599999999</v>
      </c>
      <c r="BA237" s="14">
        <v>7.3900471999999997</v>
      </c>
    </row>
    <row r="238" spans="49:53">
      <c r="AW238" s="127">
        <v>1996</v>
      </c>
      <c r="AX238" s="14">
        <v>5</v>
      </c>
      <c r="AY238" s="14">
        <v>4</v>
      </c>
      <c r="AZ238" s="14">
        <v>26.554293900000001</v>
      </c>
      <c r="BA238" s="14">
        <v>7.5010180999999996</v>
      </c>
    </row>
    <row r="239" spans="49:53">
      <c r="AW239" s="127">
        <v>1996</v>
      </c>
      <c r="AX239" s="14">
        <v>6</v>
      </c>
      <c r="AY239" s="14">
        <v>4</v>
      </c>
      <c r="AZ239" s="14">
        <v>34.885923200000001</v>
      </c>
      <c r="BA239" s="14">
        <v>5.4062524999999999</v>
      </c>
    </row>
    <row r="240" spans="49:53">
      <c r="AW240" s="127">
        <v>1996</v>
      </c>
      <c r="AX240" s="14">
        <v>7</v>
      </c>
      <c r="AY240" s="14">
        <v>4</v>
      </c>
      <c r="AZ240" s="14">
        <v>38.762908000000003</v>
      </c>
      <c r="BA240" s="14">
        <v>2.7037618999999999</v>
      </c>
    </row>
    <row r="241" spans="49:53">
      <c r="AW241" s="127">
        <v>1997</v>
      </c>
      <c r="AX241" s="14">
        <v>2</v>
      </c>
      <c r="AY241" s="14">
        <v>4</v>
      </c>
      <c r="AZ241" s="14">
        <v>18.807725399999999</v>
      </c>
      <c r="BA241" s="14">
        <v>1.2361351</v>
      </c>
    </row>
    <row r="242" spans="49:53">
      <c r="AW242" s="127">
        <v>1997</v>
      </c>
      <c r="AX242" s="14">
        <v>3</v>
      </c>
      <c r="AY242" s="14">
        <v>4</v>
      </c>
      <c r="AZ242" s="14">
        <v>28.098376500000001</v>
      </c>
      <c r="BA242" s="14">
        <v>7.5811995000000003</v>
      </c>
    </row>
    <row r="243" spans="49:53">
      <c r="AW243" s="127">
        <v>1997</v>
      </c>
      <c r="AX243" s="14">
        <v>4</v>
      </c>
      <c r="AY243" s="14">
        <v>4</v>
      </c>
      <c r="AZ243" s="14">
        <v>29.164850399999999</v>
      </c>
      <c r="BA243" s="14">
        <v>8.4873360000000009</v>
      </c>
    </row>
    <row r="244" spans="49:53">
      <c r="AW244" s="127">
        <v>1997</v>
      </c>
      <c r="AX244" s="14">
        <v>5</v>
      </c>
      <c r="AY244" s="14">
        <v>4</v>
      </c>
      <c r="AZ244" s="14">
        <v>37.790983799999999</v>
      </c>
      <c r="BA244" s="14">
        <v>7.9261552999999996</v>
      </c>
    </row>
    <row r="245" spans="49:53">
      <c r="AW245" s="127">
        <v>1997</v>
      </c>
      <c r="AX245" s="14">
        <v>6</v>
      </c>
      <c r="AY245" s="14">
        <v>4</v>
      </c>
      <c r="AZ245" s="14">
        <v>44.127016900000001</v>
      </c>
      <c r="BA245" s="14">
        <v>10.4851302</v>
      </c>
    </row>
    <row r="246" spans="49:53">
      <c r="AW246" s="127">
        <v>1997</v>
      </c>
      <c r="AX246" s="14">
        <v>7</v>
      </c>
      <c r="AY246" s="14">
        <v>4</v>
      </c>
      <c r="AZ246" s="14">
        <v>53.167639800000003</v>
      </c>
      <c r="BA246" s="14">
        <v>11.387242000000001</v>
      </c>
    </row>
    <row r="247" spans="49:53">
      <c r="AW247" s="127">
        <v>1998</v>
      </c>
      <c r="AX247" s="14">
        <v>2</v>
      </c>
      <c r="AY247" s="14">
        <v>4</v>
      </c>
      <c r="AZ247" s="14">
        <v>28.463773799999998</v>
      </c>
      <c r="BA247" s="14">
        <v>1.9930441999999999</v>
      </c>
    </row>
    <row r="248" spans="49:53">
      <c r="AW248" s="127">
        <v>1998</v>
      </c>
      <c r="AX248" s="14">
        <v>3</v>
      </c>
      <c r="AY248" s="14">
        <v>4</v>
      </c>
      <c r="AZ248" s="14">
        <v>32.7265467</v>
      </c>
      <c r="BA248" s="14">
        <v>3.7799607000000002</v>
      </c>
    </row>
    <row r="249" spans="49:53">
      <c r="AW249" s="127">
        <v>1998</v>
      </c>
      <c r="AX249" s="14">
        <v>4</v>
      </c>
      <c r="AY249" s="14">
        <v>4</v>
      </c>
      <c r="AZ249" s="14">
        <v>41.185587699999999</v>
      </c>
      <c r="BA249" s="14">
        <v>6.2460794999999996</v>
      </c>
    </row>
    <row r="250" spans="49:53">
      <c r="AW250" s="127">
        <v>1998</v>
      </c>
      <c r="AX250" s="14">
        <v>5</v>
      </c>
      <c r="AY250" s="14">
        <v>4</v>
      </c>
      <c r="AZ250" s="14">
        <v>52.240373900000002</v>
      </c>
      <c r="BA250" s="14">
        <v>2.9404772000000001</v>
      </c>
    </row>
    <row r="251" spans="49:53">
      <c r="AW251" s="127">
        <v>1998</v>
      </c>
      <c r="AX251" s="14">
        <v>6</v>
      </c>
      <c r="AY251" s="14">
        <v>4</v>
      </c>
      <c r="AZ251" s="14">
        <v>53.455328000000002</v>
      </c>
      <c r="BA251" s="14">
        <v>3.5596359999999998</v>
      </c>
    </row>
    <row r="252" spans="49:53">
      <c r="AW252" s="127">
        <v>1998</v>
      </c>
      <c r="AX252" s="14">
        <v>7</v>
      </c>
      <c r="AY252" s="14">
        <v>4</v>
      </c>
      <c r="AZ252" s="14">
        <v>56.251839099999998</v>
      </c>
      <c r="BA252" s="14">
        <v>1.9053355999999999</v>
      </c>
    </row>
    <row r="253" spans="49:53">
      <c r="AW253" s="127">
        <v>1999</v>
      </c>
      <c r="AX253" s="14">
        <v>2</v>
      </c>
      <c r="AY253" s="14">
        <v>4</v>
      </c>
      <c r="AZ253" s="14">
        <v>19.1843906</v>
      </c>
      <c r="BA253" s="14">
        <v>1.9212729</v>
      </c>
    </row>
    <row r="254" spans="49:53">
      <c r="AW254" s="127">
        <v>1999</v>
      </c>
      <c r="AX254" s="14">
        <v>3</v>
      </c>
      <c r="AY254" s="14">
        <v>4</v>
      </c>
      <c r="AZ254" s="14">
        <v>23.560070799999998</v>
      </c>
      <c r="BA254" s="14">
        <v>3.8483795999999999</v>
      </c>
    </row>
    <row r="255" spans="49:53">
      <c r="AW255" s="127">
        <v>1999</v>
      </c>
      <c r="AX255" s="14">
        <v>4</v>
      </c>
      <c r="AY255" s="14">
        <v>4</v>
      </c>
      <c r="AZ255" s="14">
        <v>31.011738099999999</v>
      </c>
      <c r="BA255" s="14">
        <v>6.1455200000000003</v>
      </c>
    </row>
    <row r="256" spans="49:53">
      <c r="AW256" s="127">
        <v>1999</v>
      </c>
      <c r="AX256" s="14">
        <v>5</v>
      </c>
      <c r="AY256" s="14">
        <v>4</v>
      </c>
      <c r="AZ256" s="14">
        <v>37.082539400000002</v>
      </c>
      <c r="BA256" s="14">
        <v>4.9284730000000003</v>
      </c>
    </row>
    <row r="257" spans="49:53">
      <c r="AW257" s="127">
        <v>1999</v>
      </c>
      <c r="AX257" s="14">
        <v>6</v>
      </c>
      <c r="AY257" s="14">
        <v>4</v>
      </c>
      <c r="AZ257" s="14">
        <v>47.479795299999999</v>
      </c>
      <c r="BA257" s="14">
        <v>8.2823717000000006</v>
      </c>
    </row>
    <row r="258" spans="49:53">
      <c r="AW258" s="127">
        <v>1999</v>
      </c>
      <c r="AX258" s="14">
        <v>7</v>
      </c>
      <c r="AY258" s="14">
        <v>4</v>
      </c>
      <c r="AZ258" s="14">
        <v>54.026965199999999</v>
      </c>
      <c r="BA258" s="14">
        <v>2.2311418999999999</v>
      </c>
    </row>
    <row r="259" spans="49:53">
      <c r="AW259" s="127">
        <v>2000</v>
      </c>
      <c r="AX259" s="14">
        <v>2</v>
      </c>
      <c r="AY259" s="14">
        <v>4</v>
      </c>
      <c r="AZ259" s="14">
        <v>24.206640199999999</v>
      </c>
      <c r="BA259" s="14">
        <v>6.2416523000000002</v>
      </c>
    </row>
    <row r="260" spans="49:53">
      <c r="AW260" s="127">
        <v>2000</v>
      </c>
      <c r="AX260" s="14">
        <v>3</v>
      </c>
      <c r="AY260" s="14">
        <v>4</v>
      </c>
      <c r="AZ260" s="14">
        <v>32.9565634</v>
      </c>
      <c r="BA260" s="14">
        <v>6.7815314999999998</v>
      </c>
    </row>
    <row r="261" spans="49:53">
      <c r="AW261" s="127">
        <v>2000</v>
      </c>
      <c r="AX261" s="14">
        <v>4</v>
      </c>
      <c r="AY261" s="14">
        <v>4</v>
      </c>
      <c r="AZ261" s="14">
        <v>36.154504899999999</v>
      </c>
      <c r="BA261" s="14">
        <v>4.1475942000000003</v>
      </c>
    </row>
    <row r="262" spans="49:53">
      <c r="AW262" s="127">
        <v>2000</v>
      </c>
      <c r="AX262" s="14">
        <v>5</v>
      </c>
      <c r="AY262" s="14">
        <v>4</v>
      </c>
      <c r="AZ262" s="14">
        <v>41.573239000000001</v>
      </c>
      <c r="BA262" s="14">
        <v>4.2366919999999997</v>
      </c>
    </row>
    <row r="263" spans="49:53">
      <c r="AW263" s="127">
        <v>2000</v>
      </c>
      <c r="AX263" s="14">
        <v>6</v>
      </c>
      <c r="AY263" s="14">
        <v>4</v>
      </c>
      <c r="AZ263" s="14">
        <v>47.880290199999997</v>
      </c>
      <c r="BA263" s="14">
        <v>5.1583617000000004</v>
      </c>
    </row>
    <row r="264" spans="49:53">
      <c r="AW264" s="127">
        <v>2000</v>
      </c>
      <c r="AX264" s="14">
        <v>7</v>
      </c>
      <c r="AY264" s="14">
        <v>4</v>
      </c>
      <c r="AZ264" s="14">
        <v>39.396862200000001</v>
      </c>
      <c r="BA264" s="14">
        <v>7.0774216000000001</v>
      </c>
    </row>
    <row r="265" spans="49:53">
      <c r="AW265" s="127">
        <v>2001</v>
      </c>
      <c r="AX265" s="14">
        <v>2</v>
      </c>
      <c r="AY265" s="14">
        <v>4</v>
      </c>
      <c r="AZ265" s="14">
        <v>27.5221804</v>
      </c>
      <c r="BA265" s="14">
        <v>3.7961008999999999</v>
      </c>
    </row>
    <row r="266" spans="49:53">
      <c r="AW266" s="127">
        <v>2001</v>
      </c>
      <c r="AX266" s="14">
        <v>3</v>
      </c>
      <c r="AY266" s="14">
        <v>3</v>
      </c>
      <c r="AZ266" s="14">
        <v>22.608702399999999</v>
      </c>
      <c r="BA266" s="14">
        <v>6.8178182999999999</v>
      </c>
    </row>
    <row r="267" spans="49:53">
      <c r="AW267" s="127">
        <v>2001</v>
      </c>
      <c r="AX267" s="14">
        <v>4</v>
      </c>
      <c r="AY267" s="14">
        <v>4</v>
      </c>
      <c r="AZ267" s="14">
        <v>27.468674799999999</v>
      </c>
      <c r="BA267" s="14">
        <v>6.4652180000000001</v>
      </c>
    </row>
    <row r="268" spans="49:53">
      <c r="AW268" s="127">
        <v>2001</v>
      </c>
      <c r="AX268" s="14">
        <v>5</v>
      </c>
      <c r="AY268" s="14">
        <v>4</v>
      </c>
      <c r="AZ268" s="14">
        <v>27.9365907</v>
      </c>
      <c r="BA268" s="14">
        <v>2.7976820999999998</v>
      </c>
    </row>
    <row r="269" spans="49:53">
      <c r="AW269" s="127">
        <v>2001</v>
      </c>
      <c r="AX269" s="14">
        <v>6</v>
      </c>
      <c r="AY269" s="14">
        <v>4</v>
      </c>
      <c r="AZ269" s="14">
        <v>25.700200800000001</v>
      </c>
      <c r="BA269" s="14">
        <v>4.3872567</v>
      </c>
    </row>
    <row r="270" spans="49:53">
      <c r="AW270" s="127">
        <v>2001</v>
      </c>
      <c r="AX270" s="14">
        <v>7</v>
      </c>
      <c r="AY270" s="14">
        <v>4</v>
      </c>
      <c r="AZ270" s="14">
        <v>21.164360899999998</v>
      </c>
      <c r="BA270" s="14">
        <v>9.2338296</v>
      </c>
    </row>
    <row r="271" spans="49:53">
      <c r="AW271" s="127">
        <v>2002</v>
      </c>
      <c r="AX271" s="14">
        <v>2</v>
      </c>
      <c r="AY271" s="14">
        <v>4</v>
      </c>
      <c r="AZ271" s="14">
        <v>36.398688800000002</v>
      </c>
      <c r="BA271" s="14">
        <v>2.8599866999999999</v>
      </c>
    </row>
    <row r="272" spans="49:53">
      <c r="AW272" s="127">
        <v>2002</v>
      </c>
      <c r="AX272" s="14">
        <v>3</v>
      </c>
      <c r="AY272" s="14">
        <v>4</v>
      </c>
      <c r="AZ272" s="14">
        <v>46.799952099999999</v>
      </c>
      <c r="BA272" s="14">
        <v>4.5240168000000001</v>
      </c>
    </row>
    <row r="273" spans="49:53">
      <c r="AW273" s="127">
        <v>2002</v>
      </c>
      <c r="AX273" s="14">
        <v>4</v>
      </c>
      <c r="AY273" s="14">
        <v>4</v>
      </c>
      <c r="AZ273" s="14">
        <v>48.093073199999999</v>
      </c>
      <c r="BA273" s="14">
        <v>10.0815587</v>
      </c>
    </row>
    <row r="274" spans="49:53">
      <c r="AW274" s="127">
        <v>2002</v>
      </c>
      <c r="AX274" s="14">
        <v>5</v>
      </c>
      <c r="AY274" s="14">
        <v>4</v>
      </c>
      <c r="AZ274" s="14">
        <v>44.606480300000001</v>
      </c>
      <c r="BA274" s="14">
        <v>8.3322260999999997</v>
      </c>
    </row>
    <row r="275" spans="49:53">
      <c r="AW275" s="127">
        <v>2002</v>
      </c>
      <c r="AX275" s="14">
        <v>6</v>
      </c>
      <c r="AY275" s="14">
        <v>4</v>
      </c>
      <c r="AZ275" s="14">
        <v>42.549199899999998</v>
      </c>
      <c r="BA275" s="14">
        <v>5.2596856000000001</v>
      </c>
    </row>
    <row r="276" spans="49:53">
      <c r="AW276" s="127">
        <v>2002</v>
      </c>
      <c r="AX276" s="14">
        <v>7</v>
      </c>
      <c r="AY276" s="14">
        <v>4</v>
      </c>
      <c r="AZ276" s="14">
        <v>43.915607199999997</v>
      </c>
      <c r="BA276" s="14">
        <v>5.9707492000000002</v>
      </c>
    </row>
    <row r="277" spans="49:53">
      <c r="AW277" s="127">
        <v>2003</v>
      </c>
      <c r="AX277" s="14">
        <v>2</v>
      </c>
      <c r="AY277" s="14">
        <v>4</v>
      </c>
      <c r="AZ277" s="14">
        <v>39.633955800000003</v>
      </c>
      <c r="BA277" s="14">
        <v>6.5838041</v>
      </c>
    </row>
    <row r="278" spans="49:53">
      <c r="AW278" s="127">
        <v>2003</v>
      </c>
      <c r="AX278" s="14">
        <v>3</v>
      </c>
      <c r="AY278" s="14">
        <v>4</v>
      </c>
      <c r="AZ278" s="14">
        <v>54.712842999999999</v>
      </c>
      <c r="BA278" s="14">
        <v>7.9111352000000004</v>
      </c>
    </row>
    <row r="279" spans="49:53">
      <c r="AW279" s="127">
        <v>2003</v>
      </c>
      <c r="AX279" s="14">
        <v>4</v>
      </c>
      <c r="AY279" s="14">
        <v>4</v>
      </c>
      <c r="AZ279" s="14">
        <v>67.785823199999996</v>
      </c>
      <c r="BA279" s="14">
        <v>11.640172700000001</v>
      </c>
    </row>
    <row r="280" spans="49:53">
      <c r="AW280" s="127">
        <v>2003</v>
      </c>
      <c r="AX280" s="14">
        <v>5</v>
      </c>
      <c r="AY280" s="14">
        <v>4</v>
      </c>
      <c r="AZ280" s="14">
        <v>75.740281999999993</v>
      </c>
      <c r="BA280" s="14">
        <v>8.0928958000000009</v>
      </c>
    </row>
    <row r="281" spans="49:53">
      <c r="AW281" s="127">
        <v>2003</v>
      </c>
      <c r="AX281" s="14">
        <v>6</v>
      </c>
      <c r="AY281" s="14">
        <v>4</v>
      </c>
      <c r="AZ281" s="14">
        <v>89.228277399999996</v>
      </c>
      <c r="BA281" s="14">
        <v>7.8141818000000001</v>
      </c>
    </row>
    <row r="282" spans="49:53">
      <c r="AW282" s="127">
        <v>2003</v>
      </c>
      <c r="AX282" s="14">
        <v>7</v>
      </c>
      <c r="AY282" s="14">
        <v>4</v>
      </c>
      <c r="AZ282" s="14">
        <v>88.329077699999999</v>
      </c>
      <c r="BA282" s="14">
        <v>4.0054486000000002</v>
      </c>
    </row>
    <row r="283" spans="49:53">
      <c r="AW283" s="127">
        <v>2004</v>
      </c>
      <c r="AX283" s="14">
        <v>2</v>
      </c>
      <c r="AY283" s="14">
        <v>4</v>
      </c>
      <c r="AZ283" s="14">
        <v>20.040624999999999</v>
      </c>
      <c r="BA283" s="14">
        <v>3.2961421</v>
      </c>
    </row>
    <row r="284" spans="49:53">
      <c r="AW284" s="127">
        <v>2004</v>
      </c>
      <c r="AX284" s="14">
        <v>3</v>
      </c>
      <c r="AY284" s="14">
        <v>4</v>
      </c>
      <c r="AZ284" s="14">
        <v>28.862004599999999</v>
      </c>
      <c r="BA284" s="14">
        <v>5.0462692999999996</v>
      </c>
    </row>
    <row r="285" spans="49:53">
      <c r="AW285" s="127">
        <v>2004</v>
      </c>
      <c r="AX285" s="14">
        <v>4</v>
      </c>
      <c r="AY285" s="14">
        <v>4</v>
      </c>
      <c r="AZ285" s="14">
        <v>36.092492399999998</v>
      </c>
      <c r="BA285" s="14">
        <v>6.8786930999999996</v>
      </c>
    </row>
    <row r="286" spans="49:53">
      <c r="AW286" s="127">
        <v>2004</v>
      </c>
      <c r="AX286" s="14">
        <v>5</v>
      </c>
      <c r="AY286" s="14">
        <v>4</v>
      </c>
      <c r="AZ286" s="14">
        <v>53.767530499999999</v>
      </c>
      <c r="BA286" s="14">
        <v>6.8258083999999997</v>
      </c>
    </row>
    <row r="287" spans="49:53">
      <c r="AW287" s="127">
        <v>2004</v>
      </c>
      <c r="AX287" s="14">
        <v>6</v>
      </c>
      <c r="AY287" s="14">
        <v>4</v>
      </c>
      <c r="AZ287" s="14">
        <v>56.225343000000002</v>
      </c>
      <c r="BA287" s="14">
        <v>8.4827291999999996</v>
      </c>
    </row>
    <row r="288" spans="49:53">
      <c r="AW288" s="127">
        <v>2004</v>
      </c>
      <c r="AX288" s="14">
        <v>7</v>
      </c>
      <c r="AY288" s="14">
        <v>4</v>
      </c>
      <c r="AZ288" s="14">
        <v>60.795121999999999</v>
      </c>
      <c r="BA288" s="14">
        <v>3.0594817999999999</v>
      </c>
    </row>
    <row r="289" spans="49:53">
      <c r="AW289" s="127">
        <v>2005</v>
      </c>
      <c r="AX289" s="14">
        <v>2</v>
      </c>
      <c r="AY289" s="14">
        <v>4</v>
      </c>
      <c r="AZ289" s="14">
        <v>23.916775000000001</v>
      </c>
      <c r="BA289" s="14">
        <v>1.6296037000000001</v>
      </c>
    </row>
    <row r="290" spans="49:53">
      <c r="AW290" s="127">
        <v>2005</v>
      </c>
      <c r="AX290" s="14">
        <v>3</v>
      </c>
      <c r="AY290" s="14">
        <v>4</v>
      </c>
      <c r="AZ290" s="14">
        <v>28.694932099999999</v>
      </c>
      <c r="BA290" s="14">
        <v>3.1893034999999998</v>
      </c>
    </row>
    <row r="291" spans="49:53">
      <c r="AW291" s="127">
        <v>2005</v>
      </c>
      <c r="AX291" s="14">
        <v>4</v>
      </c>
      <c r="AY291" s="14">
        <v>4</v>
      </c>
      <c r="AZ291" s="14">
        <v>33.319544299999997</v>
      </c>
      <c r="BA291" s="14">
        <v>2.2856030000000001</v>
      </c>
    </row>
    <row r="292" spans="49:53">
      <c r="AW292" s="127">
        <v>2005</v>
      </c>
      <c r="AX292" s="14">
        <v>5</v>
      </c>
      <c r="AY292" s="14">
        <v>4</v>
      </c>
      <c r="AZ292" s="14">
        <v>38.118406299999997</v>
      </c>
      <c r="BA292" s="14">
        <v>5.2852820999999999</v>
      </c>
    </row>
    <row r="293" spans="49:53">
      <c r="AW293" s="127">
        <v>2005</v>
      </c>
      <c r="AX293" s="14">
        <v>6</v>
      </c>
      <c r="AY293" s="14">
        <v>4</v>
      </c>
      <c r="AZ293" s="14">
        <v>38.795962899999999</v>
      </c>
      <c r="BA293" s="14">
        <v>7.6068454000000001</v>
      </c>
    </row>
    <row r="294" spans="49:53">
      <c r="AW294" s="127">
        <v>2005</v>
      </c>
      <c r="AX294" s="14">
        <v>7</v>
      </c>
      <c r="AY294" s="14">
        <v>4</v>
      </c>
      <c r="AZ294" s="14">
        <v>42.7795463</v>
      </c>
      <c r="BA294" s="14">
        <v>8.8418834000000004</v>
      </c>
    </row>
    <row r="295" spans="49:53">
      <c r="AW295" s="127">
        <v>2006</v>
      </c>
      <c r="AX295" s="14">
        <v>2</v>
      </c>
      <c r="AY295" s="14">
        <v>4</v>
      </c>
      <c r="AZ295" s="14">
        <v>34.4634754</v>
      </c>
      <c r="BA295" s="14">
        <v>2.2653527000000002</v>
      </c>
    </row>
    <row r="296" spans="49:53">
      <c r="AW296" s="127">
        <v>2006</v>
      </c>
      <c r="AX296" s="14">
        <v>3</v>
      </c>
      <c r="AY296" s="14">
        <v>4</v>
      </c>
      <c r="AZ296" s="14">
        <v>38.460653600000001</v>
      </c>
      <c r="BA296" s="14">
        <v>5.3532849999999996</v>
      </c>
    </row>
    <row r="297" spans="49:53">
      <c r="AW297" s="127">
        <v>2006</v>
      </c>
      <c r="AX297" s="14">
        <v>4</v>
      </c>
      <c r="AY297" s="14">
        <v>3</v>
      </c>
      <c r="AZ297" s="14">
        <v>43.103391000000002</v>
      </c>
      <c r="BA297" s="14">
        <v>4.3890899000000001</v>
      </c>
    </row>
    <row r="298" spans="49:53">
      <c r="AW298" s="127">
        <v>2006</v>
      </c>
      <c r="AX298" s="14">
        <v>5</v>
      </c>
      <c r="AY298" s="14">
        <v>4</v>
      </c>
      <c r="AZ298" s="14">
        <v>33.828997100000002</v>
      </c>
      <c r="BA298" s="14">
        <v>8.5634941999999992</v>
      </c>
    </row>
    <row r="299" spans="49:53">
      <c r="AW299" s="127">
        <v>2006</v>
      </c>
      <c r="AX299" s="14">
        <v>6</v>
      </c>
      <c r="AY299" s="14">
        <v>4</v>
      </c>
      <c r="AZ299" s="14">
        <v>40.2958772</v>
      </c>
      <c r="BA299" s="14">
        <v>8.5574455</v>
      </c>
    </row>
    <row r="300" spans="49:53">
      <c r="AW300" s="127">
        <v>2006</v>
      </c>
      <c r="AX300" s="14">
        <v>7</v>
      </c>
      <c r="AY300" s="14">
        <v>4</v>
      </c>
      <c r="AZ300" s="14">
        <v>40.714831699999998</v>
      </c>
      <c r="BA300" s="14">
        <v>1.8589340999999999</v>
      </c>
    </row>
    <row r="301" spans="49:53">
      <c r="AW301" s="127">
        <v>2007</v>
      </c>
      <c r="AX301" s="14">
        <v>2</v>
      </c>
      <c r="AY301" s="14">
        <v>4</v>
      </c>
      <c r="AZ301" s="14">
        <v>38.729999999999997</v>
      </c>
      <c r="BA301" s="14">
        <v>6.9480405000000003</v>
      </c>
    </row>
    <row r="302" spans="49:53">
      <c r="AW302" s="127">
        <v>2007</v>
      </c>
      <c r="AX302" s="14">
        <v>3</v>
      </c>
      <c r="AY302" s="14">
        <v>4</v>
      </c>
      <c r="AZ302" s="14">
        <v>47.262500000000003</v>
      </c>
      <c r="BA302" s="14">
        <v>6.7179728000000001</v>
      </c>
    </row>
    <row r="303" spans="49:53">
      <c r="AW303" s="127">
        <v>2007</v>
      </c>
      <c r="AX303" s="14">
        <v>4</v>
      </c>
      <c r="AY303" s="14">
        <v>4</v>
      </c>
      <c r="AZ303" s="14">
        <v>51.732500000000002</v>
      </c>
      <c r="BA303" s="14">
        <v>3.9331952999999999</v>
      </c>
    </row>
    <row r="304" spans="49:53">
      <c r="AW304" s="127">
        <v>2007</v>
      </c>
      <c r="AX304" s="14">
        <v>5</v>
      </c>
      <c r="AY304" s="14">
        <v>4</v>
      </c>
      <c r="AZ304" s="14">
        <v>46.542499999999997</v>
      </c>
      <c r="BA304" s="14">
        <v>11.0717339</v>
      </c>
    </row>
    <row r="305" spans="49:53">
      <c r="AW305" s="127">
        <v>2007</v>
      </c>
      <c r="AX305" s="14">
        <v>6</v>
      </c>
      <c r="AY305" s="14">
        <v>1</v>
      </c>
      <c r="AZ305" s="14">
        <v>42.35</v>
      </c>
      <c r="BA305" s="14" t="s">
        <v>17</v>
      </c>
    </row>
    <row r="306" spans="49:53">
      <c r="AW306" s="127">
        <v>2007</v>
      </c>
      <c r="AX306" s="14">
        <v>7</v>
      </c>
      <c r="AY306" s="14">
        <v>1</v>
      </c>
      <c r="AZ306" s="14">
        <v>50.31</v>
      </c>
      <c r="BA306" s="14" t="s">
        <v>17</v>
      </c>
    </row>
    <row r="307" spans="49:53">
      <c r="AW307" s="127">
        <v>2008</v>
      </c>
      <c r="AX307" s="14">
        <v>2</v>
      </c>
      <c r="AY307" s="14">
        <v>4</v>
      </c>
      <c r="AZ307" s="14">
        <v>42.282615700000001</v>
      </c>
      <c r="BA307" s="14">
        <v>7.8871041000000002</v>
      </c>
    </row>
    <row r="308" spans="49:53">
      <c r="AW308" s="127">
        <v>2008</v>
      </c>
      <c r="AX308" s="14">
        <v>3</v>
      </c>
      <c r="AY308" s="14">
        <v>4</v>
      </c>
      <c r="AZ308" s="14">
        <v>55.895833400000001</v>
      </c>
      <c r="BA308" s="14">
        <v>4.59504</v>
      </c>
    </row>
    <row r="309" spans="49:53">
      <c r="AW309" s="127">
        <v>2008</v>
      </c>
      <c r="AX309" s="14">
        <v>4</v>
      </c>
      <c r="AY309" s="14">
        <v>4</v>
      </c>
      <c r="AZ309" s="14">
        <v>69.331917599999997</v>
      </c>
      <c r="BA309" s="14">
        <v>13.132404299999999</v>
      </c>
    </row>
    <row r="310" spans="49:53">
      <c r="AW310" s="127">
        <v>2008</v>
      </c>
      <c r="AX310" s="14">
        <v>5</v>
      </c>
      <c r="AY310" s="14">
        <v>4</v>
      </c>
      <c r="AZ310" s="14">
        <v>81.781833599999999</v>
      </c>
      <c r="BA310" s="14">
        <v>4.6893621999999997</v>
      </c>
    </row>
    <row r="311" spans="49:53">
      <c r="AW311" s="127">
        <v>2008</v>
      </c>
      <c r="AX311" s="14">
        <v>6</v>
      </c>
      <c r="AY311" s="14">
        <v>4</v>
      </c>
      <c r="AZ311" s="14">
        <v>86.805154099999996</v>
      </c>
      <c r="BA311" s="14">
        <v>1.7465922</v>
      </c>
    </row>
    <row r="312" spans="49:53">
      <c r="AW312" s="127">
        <v>2008</v>
      </c>
      <c r="AX312" s="14">
        <v>7</v>
      </c>
      <c r="AY312" s="14">
        <v>4</v>
      </c>
      <c r="AZ312" s="14">
        <v>88.324678000000006</v>
      </c>
      <c r="BA312" s="14">
        <v>1.7605493999999999</v>
      </c>
    </row>
    <row r="313" spans="49:53">
      <c r="AW313" s="127">
        <v>2009</v>
      </c>
      <c r="AX313" s="14">
        <v>2</v>
      </c>
      <c r="AY313" s="14">
        <v>4</v>
      </c>
      <c r="AZ313" s="14">
        <v>23.14</v>
      </c>
      <c r="BA313" s="14">
        <v>2.4524002</v>
      </c>
    </row>
    <row r="314" spans="49:53">
      <c r="AW314" s="127">
        <v>2009</v>
      </c>
      <c r="AX314" s="14">
        <v>3</v>
      </c>
      <c r="AY314" s="14">
        <v>4</v>
      </c>
      <c r="AZ314" s="14">
        <v>29.647500000000001</v>
      </c>
      <c r="BA314" s="14">
        <v>5.9414553000000003</v>
      </c>
    </row>
    <row r="315" spans="49:53">
      <c r="AW315" s="127">
        <v>2009</v>
      </c>
      <c r="AX315" s="14">
        <v>4</v>
      </c>
      <c r="AY315" s="14">
        <v>4</v>
      </c>
      <c r="AZ315" s="14">
        <v>37.692500000000003</v>
      </c>
      <c r="BA315" s="14">
        <v>5.8343600999999996</v>
      </c>
    </row>
    <row r="316" spans="49:53">
      <c r="AW316" s="127">
        <v>2009</v>
      </c>
      <c r="AX316" s="14">
        <v>5</v>
      </c>
      <c r="AY316" s="14">
        <v>4</v>
      </c>
      <c r="AZ316" s="14">
        <v>43.51</v>
      </c>
      <c r="BA316" s="14">
        <v>6.6916615000000004</v>
      </c>
    </row>
    <row r="317" spans="49:53">
      <c r="AW317" s="127">
        <v>2009</v>
      </c>
      <c r="AX317" s="14">
        <v>6</v>
      </c>
      <c r="AY317" s="14">
        <v>4</v>
      </c>
      <c r="AZ317" s="14">
        <v>57.272500000000001</v>
      </c>
      <c r="BA317" s="14">
        <v>7.6049122999999996</v>
      </c>
    </row>
    <row r="318" spans="49:53">
      <c r="AW318" s="127">
        <v>2009</v>
      </c>
      <c r="AX318" s="14">
        <v>7</v>
      </c>
      <c r="AY318" s="14">
        <v>4</v>
      </c>
      <c r="AZ318" s="14">
        <v>73.034999999999997</v>
      </c>
      <c r="BA318" s="14">
        <v>8.0040677000000002</v>
      </c>
    </row>
    <row r="319" spans="49:53">
      <c r="AW319" s="127">
        <v>2010</v>
      </c>
      <c r="AX319" s="14">
        <v>2</v>
      </c>
      <c r="AY319" s="14">
        <v>4</v>
      </c>
      <c r="AZ319" s="14">
        <v>13.0204874</v>
      </c>
      <c r="BA319" s="14">
        <v>2.63659</v>
      </c>
    </row>
    <row r="320" spans="49:53">
      <c r="AW320" s="127">
        <v>2010</v>
      </c>
      <c r="AX320" s="14">
        <v>3</v>
      </c>
      <c r="AY320" s="14">
        <v>4</v>
      </c>
      <c r="AZ320" s="14">
        <v>15.384088999999999</v>
      </c>
      <c r="BA320" s="14">
        <v>2.1337445000000002</v>
      </c>
    </row>
    <row r="321" spans="49:53">
      <c r="AW321" s="127">
        <v>2010</v>
      </c>
      <c r="AX321" s="14">
        <v>4</v>
      </c>
      <c r="AY321" s="14">
        <v>4</v>
      </c>
      <c r="AZ321" s="14">
        <v>20.640467399999999</v>
      </c>
      <c r="BA321" s="14">
        <v>4.2287787000000003</v>
      </c>
    </row>
    <row r="322" spans="49:53">
      <c r="AW322" s="127">
        <v>2010</v>
      </c>
      <c r="AX322" s="14">
        <v>5</v>
      </c>
      <c r="AY322" s="14">
        <v>4</v>
      </c>
      <c r="AZ322" s="14">
        <v>23.463007099999999</v>
      </c>
      <c r="BA322" s="14">
        <v>2.2371938</v>
      </c>
    </row>
    <row r="323" spans="49:53">
      <c r="AW323" s="127">
        <v>2010</v>
      </c>
      <c r="AX323" s="14">
        <v>6</v>
      </c>
      <c r="AY323" s="14">
        <v>4</v>
      </c>
      <c r="AZ323" s="14">
        <v>28.530276300000001</v>
      </c>
      <c r="BA323" s="14">
        <v>2.8182982999999999</v>
      </c>
    </row>
    <row r="324" spans="49:53">
      <c r="AW324" s="127">
        <v>2010</v>
      </c>
      <c r="AX324" s="14">
        <v>7</v>
      </c>
      <c r="AY324" s="14">
        <v>4</v>
      </c>
      <c r="AZ324" s="14">
        <v>31.3270424</v>
      </c>
      <c r="BA324" s="14">
        <v>1.4789714</v>
      </c>
    </row>
    <row r="325" spans="49:53">
      <c r="AW325" s="127">
        <v>2011</v>
      </c>
      <c r="AX325" s="14">
        <v>2</v>
      </c>
      <c r="AY325" s="14">
        <v>4</v>
      </c>
      <c r="AZ325" s="14">
        <v>27.515000000000001</v>
      </c>
      <c r="BA325" s="14">
        <v>3.402406</v>
      </c>
    </row>
    <row r="326" spans="49:53">
      <c r="AW326" s="127">
        <v>2011</v>
      </c>
      <c r="AX326" s="14">
        <v>3</v>
      </c>
      <c r="AY326" s="14">
        <v>4</v>
      </c>
      <c r="AZ326" s="14">
        <v>30.2925</v>
      </c>
      <c r="BA326" s="14">
        <v>5.1155669000000001</v>
      </c>
    </row>
    <row r="327" spans="49:53">
      <c r="AW327" s="127">
        <v>2011</v>
      </c>
      <c r="AX327" s="14">
        <v>4</v>
      </c>
      <c r="AY327" s="14">
        <v>4</v>
      </c>
      <c r="AZ327" s="14">
        <v>36.29</v>
      </c>
      <c r="BA327" s="14">
        <v>6.6542969000000003</v>
      </c>
    </row>
    <row r="328" spans="49:53">
      <c r="AW328" s="127">
        <v>2011</v>
      </c>
      <c r="AX328" s="14">
        <v>5</v>
      </c>
      <c r="AY328" s="14">
        <v>4</v>
      </c>
      <c r="AZ328" s="14">
        <v>35.262500000000003</v>
      </c>
      <c r="BA328" s="14">
        <v>9.2866619999999998</v>
      </c>
    </row>
    <row r="329" spans="49:53">
      <c r="AW329" s="127">
        <v>2011</v>
      </c>
      <c r="AX329" s="14">
        <v>6</v>
      </c>
      <c r="AY329" s="14">
        <v>4</v>
      </c>
      <c r="AZ329" s="14">
        <v>40.442500000000003</v>
      </c>
      <c r="BA329" s="14">
        <v>10.461795199999999</v>
      </c>
    </row>
    <row r="330" spans="49:53">
      <c r="AW330" s="127">
        <v>2011</v>
      </c>
      <c r="AX330" s="14">
        <v>7</v>
      </c>
      <c r="AY330" s="14">
        <v>4</v>
      </c>
      <c r="AZ330" s="14">
        <v>44.692500000000003</v>
      </c>
      <c r="BA330" s="14">
        <v>8.5356131000000008</v>
      </c>
    </row>
    <row r="331" spans="49:53">
      <c r="AW331" s="127">
        <v>2012</v>
      </c>
      <c r="AX331" s="14">
        <v>2</v>
      </c>
      <c r="AY331" s="14">
        <v>4</v>
      </c>
      <c r="AZ331" s="14">
        <v>27.074999999999999</v>
      </c>
      <c r="BA331" s="14">
        <v>6.0804029000000002</v>
      </c>
    </row>
    <row r="332" spans="49:53">
      <c r="AW332" s="127">
        <v>2012</v>
      </c>
      <c r="AX332" s="14">
        <v>3</v>
      </c>
      <c r="AY332" s="14">
        <v>4</v>
      </c>
      <c r="AZ332" s="14">
        <v>35.155000000000001</v>
      </c>
      <c r="BA332" s="14">
        <v>4.1160376999999997</v>
      </c>
    </row>
    <row r="333" spans="49:53">
      <c r="AW333" s="127">
        <v>2012</v>
      </c>
      <c r="AX333" s="14">
        <v>4</v>
      </c>
      <c r="AY333" s="14">
        <v>4</v>
      </c>
      <c r="AZ333" s="14">
        <v>48.397500000000001</v>
      </c>
      <c r="BA333" s="14">
        <v>4.4386362000000004</v>
      </c>
    </row>
    <row r="334" spans="49:53">
      <c r="AW334" s="127">
        <v>2012</v>
      </c>
      <c r="AX334" s="14">
        <v>5</v>
      </c>
      <c r="AY334" s="14">
        <v>4</v>
      </c>
      <c r="AZ334" s="14">
        <v>55.384999999999998</v>
      </c>
      <c r="BA334" s="14">
        <v>5.2976755999999998</v>
      </c>
    </row>
    <row r="335" spans="49:53">
      <c r="AW335" s="127">
        <v>2012</v>
      </c>
      <c r="AX335" s="14">
        <v>6</v>
      </c>
      <c r="AY335" s="14">
        <v>4</v>
      </c>
      <c r="AZ335" s="14">
        <v>60.65</v>
      </c>
      <c r="BA335" s="14">
        <v>1.9468265</v>
      </c>
    </row>
    <row r="336" spans="49:53">
      <c r="AW336" s="127">
        <v>2012</v>
      </c>
      <c r="AX336" s="14">
        <v>7</v>
      </c>
      <c r="AY336" s="14">
        <v>4</v>
      </c>
      <c r="AZ336" s="14">
        <v>61.225000000000001</v>
      </c>
      <c r="BA336" s="14">
        <v>3.1434004999999998</v>
      </c>
    </row>
    <row r="337" spans="49:53">
      <c r="AW337" s="127">
        <v>2013</v>
      </c>
      <c r="AX337" s="14">
        <v>2</v>
      </c>
      <c r="AY337" s="14">
        <v>4</v>
      </c>
      <c r="AZ337" s="14">
        <v>23.0102197</v>
      </c>
      <c r="BA337" s="14">
        <v>5.6262189999999999</v>
      </c>
    </row>
    <row r="338" spans="49:53">
      <c r="AW338" s="127">
        <v>2013</v>
      </c>
      <c r="AX338" s="14">
        <v>3</v>
      </c>
      <c r="AY338" s="14">
        <v>4</v>
      </c>
      <c r="AZ338" s="14">
        <v>28.053913300000001</v>
      </c>
      <c r="BA338" s="14">
        <v>4.565537</v>
      </c>
    </row>
    <row r="339" spans="49:53">
      <c r="AW339" s="127">
        <v>2013</v>
      </c>
      <c r="AX339" s="14">
        <v>4</v>
      </c>
      <c r="AY339" s="14">
        <v>4</v>
      </c>
      <c r="AZ339" s="14">
        <v>35.5309423</v>
      </c>
      <c r="BA339" s="14">
        <v>2.1794476999999999</v>
      </c>
    </row>
    <row r="340" spans="49:53">
      <c r="AW340" s="127">
        <v>2013</v>
      </c>
      <c r="AX340" s="14">
        <v>5</v>
      </c>
      <c r="AY340" s="14">
        <v>4</v>
      </c>
      <c r="AZ340" s="14">
        <v>40.0566891</v>
      </c>
      <c r="BA340" s="14">
        <v>5.404433</v>
      </c>
    </row>
    <row r="341" spans="49:53">
      <c r="AW341" s="127">
        <v>2013</v>
      </c>
      <c r="AX341" s="14">
        <v>6</v>
      </c>
      <c r="AY341" s="14">
        <v>4</v>
      </c>
      <c r="AZ341" s="14">
        <v>38.100177600000002</v>
      </c>
      <c r="BA341" s="14">
        <v>1.88073</v>
      </c>
    </row>
    <row r="342" spans="49:53">
      <c r="AW342" s="127">
        <v>2013</v>
      </c>
      <c r="AX342" s="14">
        <v>7</v>
      </c>
      <c r="AY342" s="14">
        <v>4</v>
      </c>
      <c r="AZ342" s="14">
        <v>39.885410299999997</v>
      </c>
      <c r="BA342" s="14">
        <v>0.37710779999999999</v>
      </c>
    </row>
    <row r="343" spans="49:53">
      <c r="AW343" s="127">
        <v>2014</v>
      </c>
      <c r="AX343" s="14">
        <v>2</v>
      </c>
      <c r="AY343" s="14">
        <v>4</v>
      </c>
      <c r="AZ343" s="14">
        <v>29.798127399999998</v>
      </c>
      <c r="BA343" s="14">
        <v>5.4903921999999996</v>
      </c>
    </row>
    <row r="344" spans="49:53">
      <c r="AW344" s="127">
        <v>2014</v>
      </c>
      <c r="AX344" s="14">
        <v>3</v>
      </c>
      <c r="AY344" s="14">
        <v>4</v>
      </c>
      <c r="AZ344" s="14">
        <v>31.3245662</v>
      </c>
      <c r="BA344" s="14">
        <v>2.3527236</v>
      </c>
    </row>
    <row r="345" spans="49:53">
      <c r="AW345" s="127">
        <v>2014</v>
      </c>
      <c r="AX345" s="14">
        <v>4</v>
      </c>
      <c r="AY345" s="14">
        <v>4</v>
      </c>
      <c r="AZ345" s="14">
        <v>27.846269299999999</v>
      </c>
      <c r="BA345" s="14">
        <v>1.2937167999999999</v>
      </c>
    </row>
    <row r="346" spans="49:53">
      <c r="AW346" s="127">
        <v>2014</v>
      </c>
      <c r="AX346" s="14">
        <v>5</v>
      </c>
      <c r="AY346" s="14">
        <v>4</v>
      </c>
      <c r="AZ346" s="14">
        <v>25.885349399999999</v>
      </c>
      <c r="BA346" s="14">
        <v>0.90431550000000005</v>
      </c>
    </row>
    <row r="347" spans="49:53">
      <c r="AW347" s="127">
        <v>2014</v>
      </c>
      <c r="AX347" s="14">
        <v>6</v>
      </c>
      <c r="AY347" s="14">
        <v>4</v>
      </c>
      <c r="AZ347" s="14">
        <v>27.2862735</v>
      </c>
      <c r="BA347" s="14">
        <v>1.9200721000000001</v>
      </c>
    </row>
    <row r="348" spans="49:53">
      <c r="AW348" s="127">
        <v>2014</v>
      </c>
      <c r="AX348" s="14">
        <v>7</v>
      </c>
      <c r="AY348" s="14">
        <v>4</v>
      </c>
      <c r="AZ348" s="14">
        <v>28.236882600000001</v>
      </c>
      <c r="BA348" s="14">
        <v>2.9346971000000002</v>
      </c>
    </row>
    <row r="349" spans="49:53">
      <c r="AW349" s="127">
        <v>2015</v>
      </c>
      <c r="AX349" s="14">
        <v>2</v>
      </c>
      <c r="AY349" s="14">
        <v>4</v>
      </c>
      <c r="AZ349" s="14">
        <v>28.515000000000001</v>
      </c>
      <c r="BA349" s="14">
        <v>12.880565499999999</v>
      </c>
    </row>
    <row r="350" spans="49:53">
      <c r="AW350" s="127">
        <v>2015</v>
      </c>
      <c r="AX350" s="14">
        <v>3</v>
      </c>
      <c r="AY350" s="14">
        <v>4</v>
      </c>
      <c r="AZ350" s="14">
        <v>34.177500000000002</v>
      </c>
      <c r="BA350" s="14">
        <v>8.3250720999999999</v>
      </c>
    </row>
    <row r="351" spans="49:53">
      <c r="AW351" s="127">
        <v>2015</v>
      </c>
      <c r="AX351" s="14">
        <v>4</v>
      </c>
      <c r="AY351" s="14">
        <v>4</v>
      </c>
      <c r="AZ351" s="14">
        <v>32.770000000000003</v>
      </c>
      <c r="BA351" s="14">
        <v>5.6033977999999998</v>
      </c>
    </row>
    <row r="352" spans="49:53">
      <c r="AW352" s="127">
        <v>2015</v>
      </c>
      <c r="AX352" s="14">
        <v>5</v>
      </c>
      <c r="AY352" s="14">
        <v>4</v>
      </c>
      <c r="AZ352" s="14">
        <v>39.1325</v>
      </c>
      <c r="BA352" s="14">
        <v>9.1209333000000008</v>
      </c>
    </row>
    <row r="353" spans="49:53">
      <c r="AW353" s="127">
        <v>2015</v>
      </c>
      <c r="AX353" s="14">
        <v>6</v>
      </c>
      <c r="AY353" s="14">
        <v>4</v>
      </c>
      <c r="AZ353" s="14">
        <v>43.24</v>
      </c>
      <c r="BA353" s="14">
        <v>6.2596752000000002</v>
      </c>
    </row>
    <row r="354" spans="49:53">
      <c r="AW354" s="127">
        <v>2015</v>
      </c>
      <c r="AX354" s="14">
        <v>7</v>
      </c>
      <c r="AY354" s="14">
        <v>4</v>
      </c>
      <c r="AZ354" s="14">
        <v>40.094999999999999</v>
      </c>
      <c r="BA354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co502_2018</vt:lpstr>
      <vt:lpstr>Var,  Mgmt, Dates</vt:lpstr>
      <vt:lpstr>Trt_Means+NUE+RI</vt:lpstr>
      <vt:lpstr>Check_Plots_YIELD</vt:lpstr>
      <vt:lpstr>502_Yld_Goal</vt:lpstr>
      <vt:lpstr>Treatment Means</vt:lpstr>
      <vt:lpstr>Rainfall_temp</vt:lpstr>
      <vt:lpstr>YPO-RI</vt:lpstr>
      <vt:lpstr>SBNRC_validation</vt:lpstr>
      <vt:lpstr>SBNRC_2_7</vt:lpstr>
      <vt:lpstr>N Rate Response YR</vt:lpstr>
      <vt:lpstr>502_NDVI_Final 2009_2016</vt:lpstr>
      <vt:lpstr>P Response</vt:lpstr>
      <vt:lpstr>RI pred Nxt YR</vt:lpstr>
      <vt:lpstr>Distribution</vt:lpstr>
      <vt:lpstr>Yield_over_Time</vt:lpstr>
      <vt:lpstr>co502_2018!Print_Titles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2018-11-30T15:43:07Z</cp:lastPrinted>
  <dcterms:created xsi:type="dcterms:W3CDTF">1997-09-03T18:56:53Z</dcterms:created>
  <dcterms:modified xsi:type="dcterms:W3CDTF">2018-12-20T18:01:34Z</dcterms:modified>
</cp:coreProperties>
</file>